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t\shares\KTHOMES\00385732\Eigene Dokumente\CMIAXIOMA\b30da79b5ebf4fb082a9c2949821e40a\"/>
    </mc:Choice>
  </mc:AlternateContent>
  <workbookProtection workbookAlgorithmName="SHA-512" workbookHashValue="SfHVz8ORfNwP8lyltLimmfBof9IY9ib6wQ3LloqEqPaOejJ/ZRPPclfBzftYW5cfpviYvnkmNx+B1hF+Z1WU8Q==" workbookSaltValue="3QzxRrSzmVEg5PykNwpFfQ==" workbookSpinCount="100000" lockStructure="1"/>
  <bookViews>
    <workbookView xWindow="0" yWindow="0" windowWidth="25200" windowHeight="10725"/>
  </bookViews>
  <sheets>
    <sheet name="Zusammenfassung" sheetId="1" r:id="rId1"/>
    <sheet name="Gesamtbetriebliche Massnahmen" sheetId="2" r:id="rId2"/>
    <sheet name="Massnahmen Rindvieh" sheetId="3" r:id="rId3"/>
    <sheet name="Massnahmen Schweine" sheetId="4" r:id="rId4"/>
    <sheet name="Massnahmen Geflügel" sheetId="5" r:id="rId5"/>
  </sheets>
  <definedNames>
    <definedName name="_xlnm.Print_Area" localSheetId="1">'Gesamtbetriebliche Massnahmen'!$A$1:$I$20</definedName>
    <definedName name="_xlnm.Print_Area" localSheetId="4">'Massnahmen Geflügel'!$A$1:$H$20</definedName>
    <definedName name="_xlnm.Print_Area" localSheetId="2">'Massnahmen Rindvieh'!$A$1:$H$24</definedName>
    <definedName name="_xlnm.Print_Area" localSheetId="3">'Massnahmen Schweine'!$A$1:$H$20</definedName>
    <definedName name="_xlnm.Print_Area" localSheetId="0">Zusammenfassung!$A$1:$H$34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L32" i="1"/>
  <c r="H32" i="1" s="1"/>
  <c r="G15" i="3"/>
  <c r="H10" i="2"/>
  <c r="H7" i="2"/>
  <c r="P9" i="2"/>
  <c r="H9" i="2" s="1"/>
  <c r="R4" i="2"/>
  <c r="I10" i="1"/>
  <c r="G19" i="3" l="1"/>
  <c r="H8" i="2"/>
  <c r="H16" i="2" s="1"/>
  <c r="G5" i="5" l="1"/>
  <c r="G6" i="5"/>
  <c r="G10" i="4" l="1"/>
  <c r="G11" i="3" l="1"/>
  <c r="G12" i="3"/>
  <c r="G13" i="3"/>
  <c r="G14" i="3"/>
  <c r="G7" i="5" l="1"/>
  <c r="G11" i="4"/>
  <c r="G7" i="4"/>
  <c r="G6" i="4"/>
  <c r="G5" i="4"/>
  <c r="G10" i="3"/>
  <c r="G9" i="3"/>
  <c r="G8" i="3"/>
  <c r="G7" i="3"/>
  <c r="N28" i="1" l="1"/>
  <c r="G5" i="3" l="1"/>
  <c r="H4" i="2"/>
  <c r="H5" i="2"/>
  <c r="H6" i="2"/>
  <c r="G9" i="5"/>
  <c r="G8" i="5"/>
  <c r="G4" i="5"/>
  <c r="G9" i="4"/>
  <c r="G8" i="4"/>
  <c r="G4" i="4"/>
  <c r="G6" i="3"/>
  <c r="G4" i="3"/>
  <c r="I18" i="1"/>
  <c r="H5" i="1"/>
  <c r="G11" i="5" l="1"/>
  <c r="G14" i="4"/>
  <c r="H34" i="1" l="1"/>
  <c r="E35" i="1" s="1"/>
</calcChain>
</file>

<file path=xl/sharedStrings.xml><?xml version="1.0" encoding="utf-8"?>
<sst xmlns="http://schemas.openxmlformats.org/spreadsheetml/2006/main" count="145" uniqueCount="112">
  <si>
    <t>Verminderung der Ammoniakemissionen</t>
  </si>
  <si>
    <t>Berechnung nach dem Merkblatt Ammoniakreduktion bei Stallbauten 2022</t>
  </si>
  <si>
    <t>Betriebs-Nr.</t>
  </si>
  <si>
    <t>Name + Vorname:</t>
  </si>
  <si>
    <t xml:space="preserve">        LN zu Baugesuch (ha):</t>
  </si>
  <si>
    <t>Adresse:</t>
  </si>
  <si>
    <t>PLZ /Ort:</t>
  </si>
  <si>
    <t>Telefon:</t>
  </si>
  <si>
    <t>Dropdowns</t>
  </si>
  <si>
    <t>Zone</t>
  </si>
  <si>
    <t>Talzone</t>
  </si>
  <si>
    <t>Hügelzone</t>
  </si>
  <si>
    <t>Bergzone I</t>
  </si>
  <si>
    <t>Bergzone II</t>
  </si>
  <si>
    <t>Bergzone III</t>
  </si>
  <si>
    <t>Bergzone IV</t>
  </si>
  <si>
    <t>Berater:</t>
  </si>
  <si>
    <t>Datum:</t>
  </si>
  <si>
    <t>Rindvieh</t>
  </si>
  <si>
    <t>Tierkategorien</t>
  </si>
  <si>
    <t>Punkte</t>
  </si>
  <si>
    <t>Schweine</t>
  </si>
  <si>
    <t>Geflügel</t>
  </si>
  <si>
    <t>Pferde</t>
  </si>
  <si>
    <t>Kleinwiederkäuer</t>
  </si>
  <si>
    <t>gesamtbetrieblicher Tierbesatz nach dem Bauvorhaben (GVE/ha):</t>
  </si>
  <si>
    <t>ja</t>
  </si>
  <si>
    <t>nein</t>
  </si>
  <si>
    <t>Anzahl erreichte Punkte aus gesamtbetrieblichen Massnahmen</t>
  </si>
  <si>
    <t>Fressstände erhöhen mit abgetrennten Fressplätzen</t>
  </si>
  <si>
    <t>Einbau 3D-Matten bei Festboden</t>
  </si>
  <si>
    <t>Innenbereich: Rostsystem mit gewölbter Oberfläche oder Verschlusssystem, in Kombination automatischer Reinigung</t>
  </si>
  <si>
    <t>Automatisches Reinigungssystem Auslauf</t>
  </si>
  <si>
    <t>Frischluftzufuhr Unterflur/Erdregister</t>
  </si>
  <si>
    <t>Seitlich geneigte Kanalwände</t>
  </si>
  <si>
    <t>ALURA bei zwangsentlüfteten Ställen</t>
  </si>
  <si>
    <t>Kotbandentmistung</t>
  </si>
  <si>
    <t>Mistlagerung geschlossen</t>
  </si>
  <si>
    <t>Zu erreichende Punktzahl in Abhängigkeit des Bauvorhabens:</t>
  </si>
  <si>
    <t>Total erreichte Punktezahl nach Bauvorhaben:</t>
  </si>
  <si>
    <t>Administrative Zone:</t>
  </si>
  <si>
    <t>Totale Tierzahl nach Bauvorhaben (GVE):</t>
  </si>
  <si>
    <t>a. Umfang Bauvorhaben (GVE)</t>
  </si>
  <si>
    <t>TZ [GVE / ha]</t>
  </si>
  <si>
    <t>HZ [GVE / ha]</t>
  </si>
  <si>
    <t>BZ I [GVE / ha]</t>
  </si>
  <si>
    <t>BZ II [GVE / ha]</t>
  </si>
  <si>
    <t>BZ III [GVE / ha]</t>
  </si>
  <si>
    <t>BZ IV [GVE / ha]</t>
  </si>
  <si>
    <t>Druchschnittliche totale
Tierzahl der letzten drei Jahre (GVE):</t>
  </si>
  <si>
    <t>GVE</t>
  </si>
  <si>
    <t xml:space="preserve">Gültigkeit Merkblatt </t>
  </si>
  <si>
    <t>Pkt</t>
  </si>
  <si>
    <t>Differenz Tierzahlen
vor und nach Bauvorhaben</t>
  </si>
  <si>
    <t>Fressplätze befinden sich im Gebäude oder sind überdacht</t>
  </si>
  <si>
    <t>b. Massnahmen Rindviehhaltung</t>
  </si>
  <si>
    <t>Kot-Harn-Trennung mit Unterflurschieberentmistung bei allen "Rosten"</t>
  </si>
  <si>
    <t>Fixe permanente Beschattung Laufhof</t>
  </si>
  <si>
    <t>Automatisches Reinigungssystem Auslauf, mind 40% überdacht</t>
  </si>
  <si>
    <t>Kühlung der Oberflächen im Auslauf (Niederdruck), mind. 40% überdacht</t>
  </si>
  <si>
    <t>Verzicht Auslauf (Galt- und Mastschweine)</t>
  </si>
  <si>
    <t>Angaben Betrieb</t>
  </si>
  <si>
    <t>Angaben Baugesuch</t>
  </si>
  <si>
    <t>GVE Grenze Anrechenbarkeit</t>
  </si>
  <si>
    <t>Anzahl betroffene GVE</t>
  </si>
  <si>
    <t>Niederdruckvernebelungsanlage (Aussenbereich)</t>
  </si>
  <si>
    <t>c. Massnahmen Schweinehaltung</t>
  </si>
  <si>
    <t>d. Massnahmen Geflügelhaltung</t>
  </si>
  <si>
    <t>Nr.</t>
  </si>
  <si>
    <t>Massnahme</t>
  </si>
  <si>
    <t xml:space="preserve">Nr. </t>
  </si>
  <si>
    <t>Massnahmen welche bei einer Tierkategorie geltend gemacht werden, welche nicht im direkten Zusammenhang mit dem Bauvorhaben stehen, werden nur zur Hälfte angerechnet.</t>
  </si>
  <si>
    <t>Anzahl Punkte aus Massnahmen Rindviehhaltung</t>
  </si>
  <si>
    <t>Anzahl Punkte aus Massnahmen Schweinehaltung</t>
  </si>
  <si>
    <t>Anzahl Punkte aus Massnahmen Geflügelhaltung</t>
  </si>
  <si>
    <t>Mehr als 1 Monat zusätzliche Lagerkapazität für Gülle</t>
  </si>
  <si>
    <t xml:space="preserve">a. Allgemeine gesamtbetriebliche Massnahmen </t>
  </si>
  <si>
    <t>Hochdruckverneblungsanlagen (Stall)</t>
  </si>
  <si>
    <t>LN VOR Bauvorhaben</t>
  </si>
  <si>
    <t>LN NACH Bauvorhaben</t>
  </si>
  <si>
    <t>Einsatz Schleppschuh bei mehr als 50% der anfallenden Gülle</t>
  </si>
  <si>
    <t>Harnrinne und seitliches Gefälle mit Schieber oder Entmistungsroboter</t>
  </si>
  <si>
    <t>Hochdruckvernebelungsanlage oder Coolpad (Stall)</t>
  </si>
  <si>
    <t>Bodenheizung bei Mastpoulets</t>
  </si>
  <si>
    <t>Die Gülle wird mit einem automatischen System
angesäuert und stabilisiert (chemisch oder biologisch)</t>
  </si>
  <si>
    <t>Stationäre Separierung der Gülle mit Einstreu</t>
  </si>
  <si>
    <r>
      <t xml:space="preserve">Harnsammelrinne,
Schiebersystem, </t>
    </r>
    <r>
      <rPr>
        <sz val="9"/>
        <rFont val="Arial"/>
        <family val="2"/>
      </rPr>
      <t>seitlich geneigter Kanalboden</t>
    </r>
  </si>
  <si>
    <t>Datum Grundrissplan:</t>
  </si>
  <si>
    <t>Keine Erhöhung des Tierbestandes im Vergleich zur Situation vor dem Baugesuch</t>
  </si>
  <si>
    <t>Verzicht Laufhof</t>
  </si>
  <si>
    <t>Es ist bei jeder Massnahme anzuwählen ob diese umgesetzt wird oder nicht.</t>
  </si>
  <si>
    <r>
      <t xml:space="preserve">a. Umfang Bauvorhaben </t>
    </r>
    <r>
      <rPr>
        <i/>
        <u/>
        <sz val="9"/>
        <color theme="1"/>
        <rFont val="Calibri"/>
        <family val="2"/>
        <scheme val="minor"/>
      </rPr>
      <t>(gemäss Formular Berechnung Tierbesatz)</t>
    </r>
  </si>
  <si>
    <r>
      <t xml:space="preserve">Vom Bauvorhaben betroffene Tierhaltung </t>
    </r>
    <r>
      <rPr>
        <i/>
        <u/>
        <sz val="9"/>
        <color theme="1"/>
        <rFont val="Calibri"/>
        <family val="2"/>
        <scheme val="minor"/>
      </rPr>
      <t>(Nur Tierhaltung für welche Gebaut wird)</t>
    </r>
  </si>
  <si>
    <t>Tierhaltung 1:</t>
  </si>
  <si>
    <t>Tierhaltung 2:</t>
  </si>
  <si>
    <t>Tierhaltung 3:</t>
  </si>
  <si>
    <t>Kotbandentmistung inkl. Trocknung</t>
  </si>
  <si>
    <t>Zelle C26 im Formular Berechnung Tierbesatz</t>
  </si>
  <si>
    <t>Zelle C35 im Formular Berechnung Tierbesatz</t>
  </si>
  <si>
    <r>
      <t xml:space="preserve">Total vom Bauvorhaben betroffene </t>
    </r>
    <r>
      <rPr>
        <b/>
        <u/>
        <sz val="9"/>
        <rFont val="Calibri"/>
        <family val="2"/>
        <scheme val="minor"/>
      </rPr>
      <t>Tierplätze</t>
    </r>
    <r>
      <rPr>
        <b/>
        <sz val="9"/>
        <color theme="1"/>
        <rFont val="Calibri"/>
        <family val="2"/>
        <scheme val="minor"/>
      </rPr>
      <t xml:space="preserve"> (GVE):</t>
    </r>
  </si>
  <si>
    <r>
      <t xml:space="preserve">Die GVE Tierplätze sind zu </t>
    </r>
    <r>
      <rPr>
        <i/>
        <u/>
        <sz val="9"/>
        <color theme="1"/>
        <rFont val="Calibri"/>
        <family val="2"/>
        <scheme val="minor"/>
      </rPr>
      <t>berechnen</t>
    </r>
  </si>
  <si>
    <t>Zelle E35 im Formular Berechnung Tierbesatz</t>
  </si>
  <si>
    <t>Version Juli 2023</t>
  </si>
  <si>
    <r>
      <t>b. Tierbesatz [GVE/ha] nach Umsetzung Baugesuch</t>
    </r>
    <r>
      <rPr>
        <i/>
        <u/>
        <sz val="9"/>
        <rFont val="Calibri"/>
        <family val="2"/>
        <scheme val="minor"/>
      </rPr>
      <t xml:space="preserve"> (gemäss Formular Berechnung Tierbesatz)</t>
    </r>
    <r>
      <rPr>
        <b/>
        <u/>
        <sz val="9"/>
        <rFont val="Calibri"/>
        <family val="2"/>
        <scheme val="minor"/>
      </rPr>
      <t>:</t>
    </r>
  </si>
  <si>
    <t>Gutschrift von 2 Punkten bei der Reduktion um jeweils 2 GVE</t>
  </si>
  <si>
    <t>Bestandesreduktion je 2 GVE im Vergleich zur Situation VOR</t>
  </si>
  <si>
    <t>Reduzierte GVE (Durchschnittlicher Tierzahlen VOR - Tierzahlen NACH)</t>
  </si>
  <si>
    <t>Matrix GVE Reduktion</t>
  </si>
  <si>
    <t>Bauvorhaben erfolgt ausschliesslich als Umbau in bestehenden Stallgebäuden</t>
  </si>
  <si>
    <t>Mistlager gedeckt</t>
  </si>
  <si>
    <t>Punkte gemäss Tabelle a und b</t>
  </si>
  <si>
    <t>Keine Erhöhung des Tierbestandes im Berggebiet bei ausgeglichener Nährstoffbilanz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</si>
</sst>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2" tint="-0.249977111117893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b/>
      <u/>
      <sz val="9"/>
      <color theme="2" tint="-0.249977111117893"/>
      <name val="Arial"/>
      <family val="2"/>
    </font>
    <font>
      <b/>
      <sz val="9"/>
      <color theme="2" tint="-0.249977111117893"/>
      <name val="Arial"/>
      <family val="2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u/>
      <sz val="9"/>
      <name val="Calibri"/>
      <family val="2"/>
      <scheme val="minor"/>
    </font>
    <font>
      <i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2" tint="-9.9978637043366805E-2"/>
      <name val="Arial"/>
      <family val="2"/>
    </font>
    <font>
      <sz val="9"/>
      <color theme="2"/>
      <name val="Arial"/>
      <family val="2"/>
    </font>
    <font>
      <b/>
      <sz val="8"/>
      <color theme="2" tint="-0.249977111117893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5" fillId="0" borderId="0" xfId="0" applyFont="1" applyBorder="1" applyAlignment="1" applyProtection="1">
      <alignment horizontal="left" vertical="top" wrapText="1"/>
    </xf>
    <xf numFmtId="0" fontId="4" fillId="0" borderId="12" xfId="0" applyFont="1" applyBorder="1" applyProtection="1"/>
    <xf numFmtId="0" fontId="1" fillId="0" borderId="0" xfId="0" applyFont="1" applyProtection="1"/>
    <xf numFmtId="0" fontId="7" fillId="0" borderId="0" xfId="0" applyFont="1" applyProtection="1"/>
    <xf numFmtId="0" fontId="4" fillId="0" borderId="0" xfId="0" applyFont="1" applyProtection="1"/>
    <xf numFmtId="0" fontId="5" fillId="0" borderId="0" xfId="0" applyFont="1" applyBorder="1" applyProtection="1"/>
    <xf numFmtId="0" fontId="7" fillId="0" borderId="10" xfId="0" applyFont="1" applyBorder="1" applyProtection="1"/>
    <xf numFmtId="0" fontId="4" fillId="0" borderId="0" xfId="0" applyFont="1" applyProtection="1"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7" fillId="0" borderId="9" xfId="0" applyFont="1" applyBorder="1" applyAlignment="1" applyProtection="1">
      <alignment horizontal="center"/>
    </xf>
    <xf numFmtId="0" fontId="10" fillId="0" borderId="0" xfId="0" applyFont="1" applyBorder="1" applyProtection="1"/>
    <xf numFmtId="0" fontId="4" fillId="0" borderId="0" xfId="0" applyFont="1"/>
    <xf numFmtId="0" fontId="7" fillId="0" borderId="10" xfId="0" applyFont="1" applyBorder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4" fillId="0" borderId="10" xfId="0" applyFont="1" applyBorder="1" applyProtection="1"/>
    <xf numFmtId="0" fontId="8" fillId="0" borderId="10" xfId="0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4" fillId="0" borderId="0" xfId="0" applyFont="1" applyAlignment="1" applyProtection="1">
      <alignment horizontal="center"/>
    </xf>
    <xf numFmtId="0" fontId="6" fillId="0" borderId="8" xfId="0" applyFont="1" applyBorder="1" applyAlignment="1" applyProtection="1">
      <alignment vertical="top"/>
    </xf>
    <xf numFmtId="0" fontId="8" fillId="0" borderId="1" xfId="0" applyFont="1" applyBorder="1" applyAlignment="1" applyProtection="1">
      <alignment vertical="top"/>
    </xf>
    <xf numFmtId="0" fontId="4" fillId="0" borderId="1" xfId="0" applyFont="1" applyBorder="1" applyProtection="1"/>
    <xf numFmtId="0" fontId="12" fillId="0" borderId="0" xfId="0" applyFont="1" applyBorder="1" applyProtection="1"/>
    <xf numFmtId="0" fontId="4" fillId="0" borderId="8" xfId="0" applyFont="1" applyBorder="1" applyProtection="1"/>
    <xf numFmtId="0" fontId="4" fillId="0" borderId="7" xfId="0" applyFont="1" applyBorder="1" applyProtection="1"/>
    <xf numFmtId="0" fontId="8" fillId="0" borderId="8" xfId="0" applyFont="1" applyBorder="1" applyAlignment="1" applyProtection="1">
      <alignment vertical="top"/>
    </xf>
    <xf numFmtId="0" fontId="4" fillId="0" borderId="5" xfId="0" applyFont="1" applyBorder="1" applyProtection="1"/>
    <xf numFmtId="0" fontId="4" fillId="0" borderId="5" xfId="0" applyFont="1" applyBorder="1" applyAlignment="1" applyProtection="1">
      <alignment horizontal="right"/>
    </xf>
    <xf numFmtId="14" fontId="8" fillId="0" borderId="13" xfId="0" applyNumberFormat="1" applyFont="1" applyBorder="1" applyAlignment="1" applyProtection="1">
      <alignment horizontal="center"/>
    </xf>
    <xf numFmtId="0" fontId="13" fillId="0" borderId="0" xfId="0" applyFont="1" applyBorder="1" applyProtection="1"/>
    <xf numFmtId="0" fontId="8" fillId="0" borderId="11" xfId="0" applyFont="1" applyBorder="1" applyAlignment="1" applyProtection="1">
      <alignment horizontal="left" vertical="top"/>
    </xf>
    <xf numFmtId="0" fontId="8" fillId="0" borderId="1" xfId="0" applyFont="1" applyBorder="1" applyAlignment="1" applyProtection="1">
      <alignment horizontal="left" vertical="top"/>
    </xf>
    <xf numFmtId="0" fontId="4" fillId="0" borderId="2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center"/>
    </xf>
    <xf numFmtId="0" fontId="4" fillId="0" borderId="13" xfId="0" applyFont="1" applyBorder="1" applyProtection="1"/>
    <xf numFmtId="0" fontId="4" fillId="0" borderId="0" xfId="0" applyFont="1" applyBorder="1" applyAlignment="1" applyProtection="1">
      <alignment horizontal="right"/>
    </xf>
    <xf numFmtId="14" fontId="8" fillId="0" borderId="7" xfId="0" applyNumberFormat="1" applyFont="1" applyBorder="1" applyAlignment="1" applyProtection="1">
      <alignment horizontal="center"/>
    </xf>
    <xf numFmtId="0" fontId="14" fillId="0" borderId="8" xfId="0" applyFont="1" applyBorder="1" applyAlignment="1" applyProtection="1">
      <alignment vertical="top"/>
    </xf>
    <xf numFmtId="0" fontId="14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horizontal="right" vertical="top"/>
    </xf>
    <xf numFmtId="2" fontId="8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/>
    <xf numFmtId="0" fontId="8" fillId="0" borderId="7" xfId="0" applyFont="1" applyFill="1" applyBorder="1" applyAlignment="1" applyProtection="1"/>
    <xf numFmtId="0" fontId="5" fillId="0" borderId="0" xfId="0" applyFont="1" applyBorder="1" applyAlignment="1" applyProtection="1">
      <alignment vertical="top"/>
    </xf>
    <xf numFmtId="0" fontId="8" fillId="0" borderId="8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5" fillId="0" borderId="1" xfId="0" applyFont="1" applyBorder="1" applyProtection="1"/>
    <xf numFmtId="0" fontId="5" fillId="0" borderId="2" xfId="0" applyFont="1" applyBorder="1" applyProtection="1"/>
    <xf numFmtId="0" fontId="16" fillId="0" borderId="8" xfId="0" applyFont="1" applyBorder="1" applyAlignment="1" applyProtection="1">
      <alignment vertical="top"/>
    </xf>
    <xf numFmtId="0" fontId="16" fillId="0" borderId="0" xfId="0" applyFont="1" applyBorder="1" applyAlignment="1" applyProtection="1">
      <alignment vertical="top"/>
    </xf>
    <xf numFmtId="0" fontId="5" fillId="0" borderId="5" xfId="0" applyFont="1" applyBorder="1" applyProtection="1"/>
    <xf numFmtId="0" fontId="8" fillId="0" borderId="11" xfId="0" applyFont="1" applyBorder="1" applyAlignment="1" applyProtection="1"/>
    <xf numFmtId="0" fontId="5" fillId="0" borderId="8" xfId="0" applyFont="1" applyBorder="1" applyProtection="1"/>
    <xf numFmtId="0" fontId="8" fillId="0" borderId="12" xfId="0" applyFont="1" applyBorder="1" applyAlignment="1" applyProtection="1"/>
    <xf numFmtId="0" fontId="8" fillId="0" borderId="5" xfId="0" applyFont="1" applyBorder="1" applyAlignment="1" applyProtection="1"/>
    <xf numFmtId="164" fontId="8" fillId="2" borderId="9" xfId="0" applyNumberFormat="1" applyFont="1" applyFill="1" applyBorder="1" applyAlignment="1" applyProtection="1"/>
    <xf numFmtId="0" fontId="5" fillId="0" borderId="12" xfId="0" applyFont="1" applyBorder="1" applyProtection="1"/>
    <xf numFmtId="0" fontId="3" fillId="0" borderId="11" xfId="0" applyFont="1" applyBorder="1" applyAlignment="1" applyProtection="1">
      <alignment vertical="top"/>
    </xf>
    <xf numFmtId="0" fontId="8" fillId="2" borderId="3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8" fillId="2" borderId="24" xfId="0" applyFont="1" applyFill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2" fontId="8" fillId="2" borderId="3" xfId="0" applyNumberFormat="1" applyFont="1" applyFill="1" applyBorder="1" applyAlignment="1" applyProtection="1">
      <alignment horizontal="center" vertical="center"/>
      <protection locked="0"/>
    </xf>
    <xf numFmtId="2" fontId="18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right" vertical="top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16" xfId="0" applyFont="1" applyBorder="1" applyProtection="1"/>
    <xf numFmtId="0" fontId="19" fillId="0" borderId="0" xfId="0" applyFont="1" applyBorder="1" applyAlignment="1" applyProtection="1">
      <alignment horizontal="center" vertical="center" wrapText="1"/>
    </xf>
    <xf numFmtId="0" fontId="5" fillId="0" borderId="7" xfId="0" applyFont="1" applyBorder="1" applyProtection="1"/>
    <xf numFmtId="0" fontId="5" fillId="0" borderId="28" xfId="0" applyFont="1" applyBorder="1" applyProtection="1"/>
    <xf numFmtId="0" fontId="5" fillId="0" borderId="13" xfId="0" applyFont="1" applyBorder="1" applyProtection="1"/>
    <xf numFmtId="0" fontId="13" fillId="0" borderId="18" xfId="0" applyFont="1" applyBorder="1" applyProtection="1"/>
    <xf numFmtId="0" fontId="5" fillId="0" borderId="19" xfId="0" applyFont="1" applyBorder="1" applyProtection="1"/>
    <xf numFmtId="0" fontId="13" fillId="0" borderId="0" xfId="0" applyFont="1" applyBorder="1" applyAlignment="1" applyProtection="1">
      <alignment horizontal="center"/>
    </xf>
    <xf numFmtId="2" fontId="5" fillId="0" borderId="8" xfId="0" applyNumberFormat="1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23" fillId="0" borderId="12" xfId="0" applyFont="1" applyBorder="1" applyProtection="1"/>
    <xf numFmtId="0" fontId="22" fillId="0" borderId="0" xfId="0" applyFont="1" applyFill="1" applyBorder="1" applyAlignment="1" applyProtection="1"/>
    <xf numFmtId="0" fontId="8" fillId="2" borderId="10" xfId="0" applyFont="1" applyFill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 wrapText="1"/>
    </xf>
    <xf numFmtId="0" fontId="5" fillId="0" borderId="7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13" xfId="0" applyFont="1" applyBorder="1" applyAlignment="1" applyProtection="1">
      <alignment horizontal="center" vertical="top" wrapText="1"/>
    </xf>
    <xf numFmtId="0" fontId="21" fillId="0" borderId="11" xfId="0" applyFont="1" applyBorder="1" applyAlignment="1" applyProtection="1">
      <alignment horizontal="center" wrapText="1"/>
    </xf>
    <xf numFmtId="0" fontId="21" fillId="0" borderId="1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right"/>
    </xf>
    <xf numFmtId="0" fontId="2" fillId="0" borderId="2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left" wrapText="1"/>
    </xf>
    <xf numFmtId="0" fontId="22" fillId="0" borderId="7" xfId="0" applyFont="1" applyFill="1" applyBorder="1" applyAlignment="1" applyProtection="1">
      <alignment horizontal="left" wrapText="1"/>
    </xf>
    <xf numFmtId="0" fontId="8" fillId="2" borderId="3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22" xfId="0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right"/>
    </xf>
    <xf numFmtId="0" fontId="6" fillId="0" borderId="14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right" vertical="top" wrapText="1"/>
    </xf>
    <xf numFmtId="0" fontId="8" fillId="0" borderId="8" xfId="0" applyFont="1" applyFill="1" applyBorder="1" applyAlignment="1" applyProtection="1">
      <alignment horizontal="right" vertical="top" wrapText="1"/>
    </xf>
    <xf numFmtId="0" fontId="8" fillId="0" borderId="0" xfId="0" applyFont="1" applyFill="1" applyBorder="1" applyAlignment="1" applyProtection="1">
      <alignment horizontal="right" vertical="top" wrapText="1"/>
    </xf>
    <xf numFmtId="0" fontId="8" fillId="0" borderId="0" xfId="0" applyFont="1" applyBorder="1" applyAlignment="1" applyProtection="1">
      <alignment horizontal="right" vertical="top"/>
    </xf>
    <xf numFmtId="0" fontId="8" fillId="0" borderId="8" xfId="0" applyFont="1" applyBorder="1" applyAlignment="1" applyProtection="1">
      <alignment horizontal="right" vertical="top"/>
    </xf>
    <xf numFmtId="49" fontId="8" fillId="2" borderId="3" xfId="0" applyNumberFormat="1" applyFont="1" applyFill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right"/>
    </xf>
    <xf numFmtId="0" fontId="6" fillId="0" borderId="6" xfId="0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left" vertical="top"/>
    </xf>
    <xf numFmtId="0" fontId="6" fillId="0" borderId="11" xfId="0" applyFont="1" applyBorder="1" applyAlignment="1" applyProtection="1">
      <alignment horizontal="left" vertical="top"/>
    </xf>
    <xf numFmtId="0" fontId="6" fillId="0" borderId="1" xfId="0" applyFont="1" applyBorder="1" applyAlignment="1" applyProtection="1">
      <alignment horizontal="left" vertical="top"/>
    </xf>
    <xf numFmtId="0" fontId="8" fillId="2" borderId="3" xfId="0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0" borderId="8" xfId="0" applyFont="1" applyBorder="1" applyAlignment="1" applyProtection="1">
      <alignment horizontal="left" vertical="top"/>
    </xf>
    <xf numFmtId="0" fontId="8" fillId="0" borderId="12" xfId="0" applyFont="1" applyBorder="1" applyAlignment="1" applyProtection="1">
      <alignment horizontal="left" vertical="top"/>
    </xf>
    <xf numFmtId="0" fontId="8" fillId="0" borderId="5" xfId="0" applyFont="1" applyBorder="1" applyAlignment="1" applyProtection="1">
      <alignment horizontal="left" vertical="top"/>
    </xf>
    <xf numFmtId="0" fontId="8" fillId="0" borderId="8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 wrapText="1"/>
    </xf>
    <xf numFmtId="0" fontId="7" fillId="0" borderId="0" xfId="0" applyFont="1" applyAlignment="1" applyProtection="1">
      <alignment horizontal="left" wrapText="1"/>
    </xf>
    <xf numFmtId="0" fontId="7" fillId="0" borderId="26" xfId="0" applyFont="1" applyBorder="1" applyAlignment="1" applyProtection="1">
      <alignment horizontal="left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top" wrapText="1"/>
    </xf>
    <xf numFmtId="0" fontId="4" fillId="0" borderId="19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0" fontId="7" fillId="0" borderId="18" xfId="0" applyFont="1" applyBorder="1" applyAlignment="1" applyProtection="1">
      <alignment horizontal="left"/>
    </xf>
    <xf numFmtId="0" fontId="7" fillId="0" borderId="19" xfId="0" applyFont="1" applyBorder="1" applyAlignment="1" applyProtection="1">
      <alignment horizontal="left"/>
    </xf>
    <xf numFmtId="0" fontId="7" fillId="0" borderId="20" xfId="0" applyFont="1" applyBorder="1" applyAlignment="1" applyProtection="1">
      <alignment horizontal="left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7" fillId="3" borderId="5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center" vertical="center" wrapText="1"/>
    </xf>
    <xf numFmtId="2" fontId="4" fillId="0" borderId="0" xfId="0" applyNumberFormat="1" applyFont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Protection="1"/>
    <xf numFmtId="0" fontId="20" fillId="0" borderId="0" xfId="0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5" fillId="0" borderId="15" xfId="0" applyFont="1" applyBorder="1" applyProtection="1"/>
    <xf numFmtId="0" fontId="5" fillId="0" borderId="17" xfId="0" applyFont="1" applyBorder="1" applyProtection="1"/>
    <xf numFmtId="0" fontId="13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/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1" fontId="8" fillId="2" borderId="9" xfId="0" applyNumberFormat="1" applyFont="1" applyFill="1" applyBorder="1" applyAlignment="1" applyProtection="1">
      <alignment horizontal="right"/>
    </xf>
    <xf numFmtId="0" fontId="7" fillId="0" borderId="0" xfId="0" applyFont="1" applyBorder="1" applyAlignment="1" applyProtection="1"/>
    <xf numFmtId="0" fontId="4" fillId="0" borderId="1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2" fontId="7" fillId="0" borderId="12" xfId="0" applyNumberFormat="1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5" fillId="0" borderId="18" xfId="0" applyFont="1" applyBorder="1" applyProtection="1"/>
    <xf numFmtId="0" fontId="5" fillId="0" borderId="20" xfId="0" applyFont="1" applyBorder="1" applyProtection="1"/>
    <xf numFmtId="0" fontId="7" fillId="0" borderId="25" xfId="0" applyFont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4" fillId="3" borderId="0" xfId="0" applyFont="1" applyFill="1" applyProtection="1"/>
  </cellXfs>
  <cellStyles count="1">
    <cellStyle name="Standard" xfId="0" builtinId="0"/>
  </cellStyles>
  <dxfs count="6">
    <dxf>
      <numFmt numFmtId="30" formatCode="@"/>
      <fill>
        <patternFill>
          <bgColor rgb="FFFF7C8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7C80"/>
        </patternFill>
      </fill>
    </dxf>
    <dxf>
      <font>
        <b/>
        <i val="0"/>
      </font>
      <fill>
        <patternFill>
          <bgColor theme="9" tint="0.59996337778862885"/>
        </patternFill>
      </fill>
    </dxf>
    <dxf>
      <font>
        <b/>
        <i val="0"/>
      </font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"/>
  <sheetViews>
    <sheetView tabSelected="1" zoomScale="110" zoomScaleNormal="110" workbookViewId="0">
      <selection activeCell="H9" sqref="H9"/>
    </sheetView>
  </sheetViews>
  <sheetFormatPr baseColWidth="10" defaultColWidth="11" defaultRowHeight="12" x14ac:dyDescent="0.2"/>
  <cols>
    <col min="1" max="1" width="9.25" style="8" customWidth="1"/>
    <col min="2" max="2" width="18.25" style="8" customWidth="1"/>
    <col min="3" max="3" width="8.625" style="8" customWidth="1"/>
    <col min="4" max="4" width="6.25" style="8" customWidth="1"/>
    <col min="5" max="5" width="6.75" style="8" customWidth="1"/>
    <col min="6" max="6" width="7.75" style="8" customWidth="1"/>
    <col min="7" max="7" width="8.75" style="8" customWidth="1"/>
    <col min="8" max="8" width="9.875" style="8" customWidth="1"/>
    <col min="9" max="9" width="16.625" style="5" customWidth="1"/>
    <col min="10" max="11" width="11" style="5" customWidth="1"/>
    <col min="12" max="14" width="11" style="5" hidden="1" customWidth="1"/>
    <col min="15" max="15" width="16" style="5" hidden="1" customWidth="1"/>
    <col min="16" max="16" width="11" style="5" hidden="1" customWidth="1"/>
    <col min="17" max="17" width="15.5" style="5" hidden="1" customWidth="1"/>
    <col min="18" max="18" width="7.25" style="5" hidden="1" customWidth="1"/>
    <col min="19" max="20" width="10.375" style="5" hidden="1" customWidth="1"/>
    <col min="21" max="25" width="11" style="5" hidden="1" customWidth="1"/>
    <col min="26" max="26" width="10.25" style="5" hidden="1" customWidth="1"/>
    <col min="27" max="28" width="11" style="5" hidden="1" customWidth="1"/>
    <col min="29" max="34" width="11" style="8" hidden="1" customWidth="1"/>
    <col min="35" max="39" width="11" style="8" customWidth="1"/>
    <col min="40" max="40" width="5" style="8" customWidth="1"/>
    <col min="41" max="42" width="11" style="8" customWidth="1"/>
    <col min="43" max="16384" width="11" style="8"/>
  </cols>
  <sheetData>
    <row r="1" spans="1:22" ht="15" x14ac:dyDescent="0.2">
      <c r="A1" s="61" t="s">
        <v>0</v>
      </c>
      <c r="B1" s="22"/>
      <c r="C1" s="23"/>
      <c r="D1" s="23"/>
      <c r="E1" s="23"/>
      <c r="F1" s="23"/>
      <c r="G1" s="94" t="s">
        <v>102</v>
      </c>
      <c r="H1" s="95"/>
      <c r="M1" s="6"/>
      <c r="N1" s="24" t="s">
        <v>8</v>
      </c>
      <c r="O1" s="6"/>
      <c r="P1" s="6"/>
      <c r="Q1" s="6"/>
      <c r="R1" s="6"/>
      <c r="S1" s="6"/>
      <c r="T1" s="6"/>
      <c r="U1" s="6"/>
      <c r="V1" s="6"/>
    </row>
    <row r="2" spans="1:22" x14ac:dyDescent="0.2">
      <c r="A2" s="25"/>
      <c r="B2" s="11"/>
      <c r="C2" s="11"/>
      <c r="D2" s="11"/>
      <c r="E2" s="11"/>
      <c r="F2" s="11"/>
      <c r="G2" s="11"/>
      <c r="H2" s="2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2.75" x14ac:dyDescent="0.2">
      <c r="A3" s="21" t="s">
        <v>1</v>
      </c>
      <c r="B3" s="11"/>
      <c r="C3" s="11"/>
      <c r="D3" s="11"/>
      <c r="E3" s="11"/>
      <c r="F3" s="11"/>
      <c r="G3" s="11"/>
      <c r="H3" s="2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x14ac:dyDescent="0.2">
      <c r="A4" s="27"/>
      <c r="B4" s="11"/>
      <c r="C4" s="11"/>
      <c r="D4" s="11"/>
      <c r="E4" s="11"/>
      <c r="F4" s="11"/>
      <c r="G4" s="11"/>
      <c r="H4" s="2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x14ac:dyDescent="0.2">
      <c r="A5" s="2"/>
      <c r="B5" s="28"/>
      <c r="C5" s="28"/>
      <c r="D5" s="28"/>
      <c r="E5" s="28"/>
      <c r="F5" s="28"/>
      <c r="G5" s="29" t="s">
        <v>17</v>
      </c>
      <c r="H5" s="30">
        <f ca="1">TODAY()</f>
        <v>45104</v>
      </c>
      <c r="M5" s="6"/>
      <c r="O5" s="6"/>
      <c r="P5" s="6"/>
      <c r="Q5" s="6"/>
      <c r="R5" s="6"/>
      <c r="S5" s="6"/>
      <c r="T5" s="6"/>
      <c r="U5" s="6"/>
      <c r="V5" s="6"/>
    </row>
    <row r="6" spans="1:22" x14ac:dyDescent="0.2">
      <c r="A6" s="113"/>
      <c r="B6" s="113"/>
      <c r="C6" s="5"/>
      <c r="D6" s="5"/>
      <c r="E6" s="5"/>
      <c r="F6" s="5"/>
      <c r="G6" s="5"/>
      <c r="H6" s="5"/>
      <c r="M6" s="6"/>
      <c r="N6" s="31" t="s">
        <v>9</v>
      </c>
      <c r="O6" s="6"/>
      <c r="P6" s="6"/>
      <c r="Q6" s="6"/>
      <c r="R6" s="6"/>
      <c r="S6" s="6"/>
      <c r="T6" s="6"/>
      <c r="U6" s="6"/>
      <c r="V6" s="6"/>
    </row>
    <row r="7" spans="1:22" x14ac:dyDescent="0.2">
      <c r="A7" s="32" t="s">
        <v>61</v>
      </c>
      <c r="B7" s="33"/>
      <c r="C7" s="23"/>
      <c r="D7" s="23"/>
      <c r="E7" s="23"/>
      <c r="F7" s="23"/>
      <c r="G7" s="23"/>
      <c r="H7" s="34"/>
      <c r="M7" s="6"/>
      <c r="N7" s="31"/>
      <c r="O7" s="6"/>
      <c r="P7" s="6"/>
      <c r="Q7" s="6"/>
      <c r="R7" s="6"/>
      <c r="S7" s="6"/>
      <c r="T7" s="6"/>
      <c r="U7" s="6"/>
      <c r="V7" s="6"/>
    </row>
    <row r="8" spans="1:22" x14ac:dyDescent="0.2">
      <c r="A8" s="118" t="s">
        <v>2</v>
      </c>
      <c r="B8" s="113"/>
      <c r="C8" s="62"/>
      <c r="D8" s="35"/>
      <c r="E8" s="11"/>
      <c r="F8" s="11"/>
      <c r="G8" s="11"/>
      <c r="H8" s="26"/>
      <c r="M8" s="6"/>
      <c r="N8" s="6" t="s">
        <v>10</v>
      </c>
      <c r="O8" s="6"/>
      <c r="P8" s="6"/>
      <c r="Q8" s="6"/>
      <c r="R8" s="6"/>
      <c r="S8" s="6"/>
      <c r="T8" s="6"/>
      <c r="U8" s="6"/>
      <c r="V8" s="6"/>
    </row>
    <row r="9" spans="1:22" x14ac:dyDescent="0.2">
      <c r="A9" s="118" t="s">
        <v>3</v>
      </c>
      <c r="B9" s="113"/>
      <c r="C9" s="98"/>
      <c r="D9" s="98"/>
      <c r="E9" s="98"/>
      <c r="F9" s="11"/>
      <c r="G9" s="36" t="s">
        <v>4</v>
      </c>
      <c r="H9" s="63"/>
      <c r="M9" s="6"/>
      <c r="N9" s="6" t="s">
        <v>11</v>
      </c>
      <c r="O9" s="6"/>
      <c r="P9" s="6"/>
      <c r="Q9" s="6"/>
      <c r="R9" s="6"/>
      <c r="S9" s="6"/>
      <c r="T9" s="6"/>
      <c r="U9" s="6"/>
      <c r="V9" s="6"/>
    </row>
    <row r="10" spans="1:22" x14ac:dyDescent="0.2">
      <c r="A10" s="118" t="s">
        <v>5</v>
      </c>
      <c r="B10" s="113"/>
      <c r="C10" s="99"/>
      <c r="D10" s="99"/>
      <c r="E10" s="99"/>
      <c r="F10" s="11"/>
      <c r="G10" s="36" t="s">
        <v>40</v>
      </c>
      <c r="H10" s="64"/>
      <c r="I10" s="160" t="str">
        <f>IF(H10="","Zone auswählen","")</f>
        <v>Zone auswählen</v>
      </c>
      <c r="J10" s="156"/>
      <c r="M10" s="6"/>
      <c r="N10" s="6" t="s">
        <v>12</v>
      </c>
      <c r="O10" s="6"/>
      <c r="P10" s="6"/>
      <c r="Q10" s="6"/>
      <c r="R10" s="6"/>
      <c r="S10" s="6"/>
      <c r="T10" s="6"/>
      <c r="U10" s="6"/>
      <c r="V10" s="6"/>
    </row>
    <row r="11" spans="1:22" x14ac:dyDescent="0.2">
      <c r="A11" s="118" t="s">
        <v>6</v>
      </c>
      <c r="B11" s="113"/>
      <c r="C11" s="100"/>
      <c r="D11" s="100"/>
      <c r="E11" s="100"/>
      <c r="F11" s="11"/>
      <c r="G11" s="11"/>
      <c r="H11" s="37"/>
      <c r="M11" s="6"/>
      <c r="N11" s="6" t="s">
        <v>13</v>
      </c>
      <c r="O11" s="6"/>
      <c r="P11" s="6"/>
      <c r="Q11" s="6"/>
      <c r="R11" s="6"/>
      <c r="S11" s="6"/>
      <c r="T11" s="6"/>
      <c r="U11" s="6"/>
      <c r="V11" s="6"/>
    </row>
    <row r="12" spans="1:22" x14ac:dyDescent="0.2">
      <c r="A12" s="119" t="s">
        <v>7</v>
      </c>
      <c r="B12" s="120"/>
      <c r="C12" s="101"/>
      <c r="D12" s="101"/>
      <c r="E12" s="101"/>
      <c r="F12" s="28"/>
      <c r="G12" s="28"/>
      <c r="H12" s="38"/>
      <c r="M12" s="6"/>
      <c r="N12" s="6" t="s">
        <v>14</v>
      </c>
      <c r="O12" s="6"/>
      <c r="P12" s="6"/>
      <c r="Q12" s="6"/>
      <c r="R12" s="6"/>
      <c r="S12" s="6"/>
      <c r="T12" s="6"/>
      <c r="U12" s="6"/>
      <c r="V12" s="6"/>
    </row>
    <row r="13" spans="1:22" x14ac:dyDescent="0.2">
      <c r="A13" s="5"/>
      <c r="B13" s="5"/>
      <c r="C13" s="5"/>
      <c r="D13" s="11"/>
      <c r="E13" s="23"/>
      <c r="F13" s="5"/>
      <c r="G13" s="5"/>
      <c r="H13" s="5"/>
      <c r="M13" s="6"/>
      <c r="N13" s="6" t="s">
        <v>15</v>
      </c>
      <c r="O13" s="6"/>
      <c r="P13" s="6"/>
      <c r="Q13" s="6"/>
      <c r="R13" s="6"/>
      <c r="S13" s="6"/>
      <c r="T13" s="6"/>
      <c r="U13" s="6"/>
      <c r="V13" s="6"/>
    </row>
    <row r="14" spans="1:22" ht="12.75" x14ac:dyDescent="0.2">
      <c r="A14" s="114" t="s">
        <v>62</v>
      </c>
      <c r="B14" s="115"/>
      <c r="C14" s="23"/>
      <c r="D14" s="23"/>
      <c r="E14" s="23"/>
      <c r="F14" s="23"/>
      <c r="G14" s="23"/>
      <c r="H14" s="34"/>
      <c r="I14" s="11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x14ac:dyDescent="0.2">
      <c r="A15" s="25"/>
      <c r="B15" s="68" t="s">
        <v>87</v>
      </c>
      <c r="C15" s="110"/>
      <c r="D15" s="110"/>
      <c r="E15" s="110"/>
      <c r="F15" s="110"/>
      <c r="G15" s="11"/>
      <c r="H15" s="2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x14ac:dyDescent="0.2">
      <c r="A16" s="109" t="s">
        <v>16</v>
      </c>
      <c r="B16" s="108"/>
      <c r="C16" s="110"/>
      <c r="D16" s="110"/>
      <c r="E16" s="110"/>
      <c r="F16" s="110"/>
      <c r="G16" s="39"/>
      <c r="H16" s="40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42" x14ac:dyDescent="0.2">
      <c r="A17" s="25"/>
      <c r="B17" s="35"/>
      <c r="C17" s="11"/>
      <c r="D17" s="11"/>
      <c r="E17" s="11"/>
      <c r="F17" s="11"/>
      <c r="G17" s="11"/>
      <c r="H17" s="2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42" ht="15" customHeight="1" x14ac:dyDescent="0.2">
      <c r="A18" s="41" t="s">
        <v>92</v>
      </c>
      <c r="B18" s="42"/>
      <c r="C18" s="11"/>
      <c r="D18" s="11"/>
      <c r="E18" s="11"/>
      <c r="F18" s="11"/>
      <c r="G18" s="11"/>
      <c r="H18" s="26"/>
      <c r="I18" s="93" t="str">
        <f>IF(OR(C19="Pferde",C20="Pferde",C21="Pferde",C19="Kleinwiederkäuer",C20="Kleinwiederkäuer",C21="Kleinwiederkäuer"),"Für Bauvorhaben mit Pferden und Kleinwiederkäuern ist das vorligende Berechnungsformular nicht geeignet. Es ist das Merkblatt zu beachten.","")</f>
        <v/>
      </c>
      <c r="J18" s="93"/>
      <c r="K18" s="93"/>
      <c r="M18" s="6"/>
      <c r="N18" s="31" t="s">
        <v>19</v>
      </c>
      <c r="O18" s="6"/>
      <c r="P18" s="31" t="s">
        <v>51</v>
      </c>
      <c r="Q18" s="6"/>
      <c r="R18" s="6"/>
      <c r="S18" s="6"/>
      <c r="T18" s="6"/>
      <c r="U18" s="6"/>
      <c r="V18" s="6"/>
    </row>
    <row r="19" spans="1:42" x14ac:dyDescent="0.2">
      <c r="A19" s="109" t="s">
        <v>93</v>
      </c>
      <c r="B19" s="108"/>
      <c r="C19" s="116"/>
      <c r="D19" s="116"/>
      <c r="E19" s="116"/>
      <c r="F19" s="113"/>
      <c r="G19" s="113"/>
      <c r="H19" s="138"/>
      <c r="I19" s="93"/>
      <c r="J19" s="93"/>
      <c r="K19" s="93"/>
      <c r="M19" s="6"/>
      <c r="O19" s="6"/>
      <c r="P19" s="6">
        <v>4.99</v>
      </c>
      <c r="Q19" s="6" t="s">
        <v>50</v>
      </c>
      <c r="R19" s="6"/>
      <c r="S19" s="6"/>
      <c r="T19" s="6"/>
      <c r="U19" s="6"/>
      <c r="V19" s="6"/>
    </row>
    <row r="20" spans="1:42" x14ac:dyDescent="0.2">
      <c r="A20" s="109" t="s">
        <v>94</v>
      </c>
      <c r="B20" s="108"/>
      <c r="C20" s="117"/>
      <c r="D20" s="117"/>
      <c r="E20" s="117"/>
      <c r="F20" s="43"/>
      <c r="G20" s="11"/>
      <c r="H20" s="26"/>
      <c r="I20" s="93"/>
      <c r="J20" s="93"/>
      <c r="K20" s="93"/>
      <c r="M20" s="6"/>
      <c r="N20" s="6" t="s">
        <v>18</v>
      </c>
      <c r="O20" s="6"/>
      <c r="P20" s="6"/>
      <c r="Q20" s="6"/>
      <c r="R20" s="6"/>
      <c r="S20" s="6"/>
      <c r="T20" s="6"/>
      <c r="U20" s="6"/>
      <c r="V20" s="6"/>
    </row>
    <row r="21" spans="1:42" x14ac:dyDescent="0.2">
      <c r="A21" s="109" t="s">
        <v>95</v>
      </c>
      <c r="B21" s="108"/>
      <c r="C21" s="117"/>
      <c r="D21" s="117"/>
      <c r="E21" s="117"/>
      <c r="F21" s="43"/>
      <c r="G21" s="11"/>
      <c r="H21" s="26"/>
      <c r="I21" s="93"/>
      <c r="J21" s="93"/>
      <c r="K21" s="93"/>
      <c r="M21" s="6"/>
      <c r="N21" s="6" t="s">
        <v>21</v>
      </c>
      <c r="O21" s="6"/>
      <c r="P21" s="31" t="s">
        <v>63</v>
      </c>
      <c r="Q21" s="6"/>
      <c r="R21" s="6"/>
      <c r="S21" s="6"/>
      <c r="T21" s="6"/>
      <c r="U21" s="6"/>
      <c r="V21" s="6"/>
    </row>
    <row r="22" spans="1:42" ht="18.75" customHeight="1" x14ac:dyDescent="0.2">
      <c r="A22" s="25"/>
      <c r="B22" s="35"/>
      <c r="C22" s="11"/>
      <c r="D22" s="11"/>
      <c r="E22" s="11"/>
      <c r="F22" s="11"/>
      <c r="G22" s="11"/>
      <c r="H22" s="26"/>
      <c r="I22" s="93"/>
      <c r="J22" s="93"/>
      <c r="K22" s="93"/>
      <c r="M22" s="6"/>
      <c r="N22" s="6" t="s">
        <v>22</v>
      </c>
      <c r="O22" s="6"/>
      <c r="P22" s="6">
        <v>5</v>
      </c>
      <c r="Q22" s="6" t="s">
        <v>50</v>
      </c>
      <c r="R22" s="6"/>
      <c r="S22" s="6"/>
      <c r="T22" s="6"/>
      <c r="U22" s="6"/>
      <c r="V22" s="6"/>
    </row>
    <row r="23" spans="1:42" x14ac:dyDescent="0.2">
      <c r="A23" s="41" t="s">
        <v>91</v>
      </c>
      <c r="B23" s="42"/>
      <c r="C23" s="45"/>
      <c r="D23" s="11"/>
      <c r="E23" s="11"/>
      <c r="F23" s="11"/>
      <c r="G23" s="11"/>
      <c r="H23" s="26"/>
      <c r="M23" s="6"/>
      <c r="N23" s="6" t="s">
        <v>23</v>
      </c>
      <c r="O23" s="6"/>
      <c r="P23" s="6"/>
      <c r="Q23" s="6"/>
      <c r="R23" s="6"/>
      <c r="S23" s="6"/>
      <c r="T23" s="6"/>
      <c r="U23" s="6"/>
      <c r="V23" s="6"/>
    </row>
    <row r="24" spans="1:42" ht="30" customHeight="1" x14ac:dyDescent="0.2">
      <c r="A24" s="104" t="s">
        <v>49</v>
      </c>
      <c r="B24" s="108"/>
      <c r="C24" s="66"/>
      <c r="D24" s="82" t="s">
        <v>97</v>
      </c>
      <c r="E24" s="11"/>
      <c r="F24" s="11"/>
      <c r="G24" s="11"/>
      <c r="H24" s="46"/>
      <c r="M24" s="6"/>
      <c r="N24" s="47" t="s">
        <v>24</v>
      </c>
      <c r="O24" s="6"/>
      <c r="P24" s="6"/>
      <c r="Q24" s="6"/>
      <c r="R24" s="6"/>
      <c r="S24" s="6"/>
      <c r="T24" s="6"/>
      <c r="U24" s="6"/>
      <c r="V24" s="6"/>
    </row>
    <row r="25" spans="1:42" x14ac:dyDescent="0.2">
      <c r="A25" s="104" t="s">
        <v>41</v>
      </c>
      <c r="B25" s="105"/>
      <c r="C25" s="44"/>
      <c r="D25" s="82" t="s">
        <v>98</v>
      </c>
      <c r="E25" s="11"/>
      <c r="F25" s="11"/>
      <c r="G25" s="11"/>
      <c r="H25" s="2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42" ht="24" customHeight="1" x14ac:dyDescent="0.2">
      <c r="A26" s="106" t="s">
        <v>99</v>
      </c>
      <c r="B26" s="107"/>
      <c r="C26" s="44"/>
      <c r="D26" s="96" t="s">
        <v>100</v>
      </c>
      <c r="E26" s="96"/>
      <c r="F26" s="96"/>
      <c r="G26" s="96"/>
      <c r="H26" s="97"/>
      <c r="M26" s="6"/>
      <c r="N26" s="89" t="s">
        <v>53</v>
      </c>
      <c r="O26" s="90"/>
      <c r="P26" s="50"/>
      <c r="Q26" s="50"/>
      <c r="R26" s="50"/>
      <c r="S26" s="51"/>
      <c r="T26" s="6"/>
      <c r="U26" s="6"/>
      <c r="V26" s="6"/>
    </row>
    <row r="27" spans="1:42" ht="18.75" customHeight="1" x14ac:dyDescent="0.2">
      <c r="A27" s="48"/>
      <c r="B27" s="49"/>
      <c r="C27" s="11"/>
      <c r="D27" s="11"/>
      <c r="E27" s="11"/>
      <c r="F27" s="11"/>
      <c r="G27" s="11"/>
      <c r="H27" s="26"/>
      <c r="M27" s="6"/>
      <c r="N27" s="91"/>
      <c r="O27" s="92"/>
      <c r="P27" s="77" t="s">
        <v>52</v>
      </c>
      <c r="Q27" s="6"/>
      <c r="R27" s="6"/>
      <c r="S27" s="72"/>
      <c r="T27" s="6"/>
      <c r="U27" s="6"/>
      <c r="V27" s="6"/>
    </row>
    <row r="28" spans="1:42" ht="15" customHeight="1" x14ac:dyDescent="0.2">
      <c r="A28" s="52" t="s">
        <v>103</v>
      </c>
      <c r="B28" s="53"/>
      <c r="C28" s="11"/>
      <c r="D28" s="11"/>
      <c r="E28" s="11"/>
      <c r="F28" s="11"/>
      <c r="G28" s="11"/>
      <c r="H28" s="26"/>
      <c r="M28" s="6"/>
      <c r="N28" s="78">
        <f>C25-C24</f>
        <v>0</v>
      </c>
      <c r="O28" s="6"/>
      <c r="P28" s="6">
        <v>-1</v>
      </c>
      <c r="Q28" s="85" t="s">
        <v>104</v>
      </c>
      <c r="R28" s="85"/>
      <c r="S28" s="86"/>
      <c r="T28" s="1"/>
      <c r="U28" s="6"/>
      <c r="V28" s="6"/>
    </row>
    <row r="29" spans="1:42" ht="27" customHeight="1" x14ac:dyDescent="0.2">
      <c r="A29" s="121" t="s">
        <v>25</v>
      </c>
      <c r="B29" s="122"/>
      <c r="C29" s="67"/>
      <c r="D29" s="82" t="s">
        <v>101</v>
      </c>
      <c r="E29" s="11"/>
      <c r="F29" s="11"/>
      <c r="G29" s="11"/>
      <c r="H29" s="26"/>
      <c r="M29" s="6"/>
      <c r="N29" s="60"/>
      <c r="O29" s="54"/>
      <c r="P29" s="54"/>
      <c r="Q29" s="87"/>
      <c r="R29" s="87"/>
      <c r="S29" s="88"/>
      <c r="T29" s="6"/>
      <c r="U29" s="6"/>
      <c r="V29" s="6"/>
    </row>
    <row r="30" spans="1:42" x14ac:dyDescent="0.2">
      <c r="A30" s="81"/>
      <c r="B30" s="28"/>
      <c r="C30" s="28"/>
      <c r="D30" s="28"/>
      <c r="E30" s="28"/>
      <c r="F30" s="28"/>
      <c r="G30" s="28"/>
      <c r="H30" s="38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42" ht="32.25" customHeight="1" thickBot="1" x14ac:dyDescent="0.25">
      <c r="A31" s="5"/>
      <c r="B31" s="5"/>
      <c r="C31" s="5"/>
      <c r="D31" s="5"/>
      <c r="E31" s="5"/>
      <c r="F31" s="5"/>
      <c r="G31" s="5"/>
      <c r="H31" s="5"/>
      <c r="L31" s="5" t="s">
        <v>110</v>
      </c>
      <c r="M31" s="6"/>
      <c r="N31" s="75" t="s">
        <v>42</v>
      </c>
      <c r="O31" s="76"/>
      <c r="P31" s="84" t="s">
        <v>52</v>
      </c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65"/>
    </row>
    <row r="32" spans="1:42" ht="15.75" customHeight="1" thickBot="1" x14ac:dyDescent="0.25">
      <c r="A32" s="55"/>
      <c r="B32" s="102" t="s">
        <v>38</v>
      </c>
      <c r="C32" s="102"/>
      <c r="D32" s="102"/>
      <c r="E32" s="102"/>
      <c r="F32" s="102"/>
      <c r="G32" s="103"/>
      <c r="H32" s="159" t="str">
        <f>IF(AND(OR(C19="Rindvieh",C20="Rindvieh",C21="Rindvieh"),L32&lt;5),5,L32)</f>
        <v>Zone wählen</v>
      </c>
      <c r="L32" s="173" t="str">
        <f>IF(H10="","Zone wählen",(VLOOKUP(C26,N32:P40,3,TRUE))+IF(H10="Talzone",(VLOOKUP(C29,Q33:S44,3,TRUE)),0)+IF(H10="Hügelzone",(VLOOKUP(C29,T33:V44,3,TRUE)),0)+IF(H10="Bergzone I",(VLOOKUP(C29,W33:Y44,3,TRUE)),0)+IF(H10="Bergzone II",(VLOOKUP(C29,Z33:AB44,3,TRUE)),0)+IF(H10="Bergzone III",(VLOOKUP(C29,AC33:AE44,3,TRUE)),0)+IF(H10="Bergzone IV",(VLOOKUP(C29,AF33:AH44,3,TRUE)),0))</f>
        <v>Zone wählen</v>
      </c>
      <c r="M32" s="6"/>
      <c r="N32" s="5">
        <v>0</v>
      </c>
      <c r="O32" s="5">
        <v>4.99</v>
      </c>
      <c r="P32" s="5">
        <v>0</v>
      </c>
      <c r="Q32" s="149" t="s">
        <v>43</v>
      </c>
      <c r="R32" s="149"/>
      <c r="S32" s="5" t="s">
        <v>20</v>
      </c>
      <c r="T32" s="150" t="s">
        <v>44</v>
      </c>
      <c r="U32" s="150"/>
      <c r="V32" s="5" t="s">
        <v>20</v>
      </c>
      <c r="W32" s="149" t="s">
        <v>45</v>
      </c>
      <c r="X32" s="149"/>
      <c r="Y32" s="5" t="s">
        <v>20</v>
      </c>
      <c r="Z32" s="149" t="s">
        <v>46</v>
      </c>
      <c r="AA32" s="149"/>
      <c r="AB32" s="5" t="s">
        <v>20</v>
      </c>
      <c r="AC32" s="149" t="s">
        <v>47</v>
      </c>
      <c r="AD32" s="149"/>
      <c r="AE32" s="5" t="s">
        <v>20</v>
      </c>
      <c r="AF32" s="149" t="s">
        <v>48</v>
      </c>
      <c r="AG32" s="149"/>
      <c r="AH32" s="5" t="s">
        <v>20</v>
      </c>
      <c r="AI32" s="154"/>
      <c r="AJ32" s="155"/>
      <c r="AK32" s="155"/>
      <c r="AL32" s="155"/>
      <c r="AM32" s="155"/>
      <c r="AN32" s="155"/>
      <c r="AO32" s="155"/>
      <c r="AP32" s="65"/>
    </row>
    <row r="33" spans="1:42" ht="12.75" thickBot="1" x14ac:dyDescent="0.25">
      <c r="A33" s="25"/>
      <c r="B33" s="11"/>
      <c r="C33" s="11"/>
      <c r="D33" s="11"/>
      <c r="E33" s="11"/>
      <c r="F33" s="11"/>
      <c r="G33" s="11"/>
      <c r="H33" s="26"/>
      <c r="J33" s="146"/>
      <c r="M33" s="6"/>
      <c r="N33" s="56">
        <v>5</v>
      </c>
      <c r="O33" s="6">
        <v>9.99</v>
      </c>
      <c r="P33" s="6">
        <v>1</v>
      </c>
      <c r="Q33" s="11">
        <v>0</v>
      </c>
      <c r="R33" s="140">
        <v>1.99</v>
      </c>
      <c r="S33" s="139">
        <v>0</v>
      </c>
      <c r="T33" s="11">
        <v>0</v>
      </c>
      <c r="U33" s="140">
        <v>1.59</v>
      </c>
      <c r="V33" s="139">
        <v>0</v>
      </c>
      <c r="W33" s="11">
        <v>0</v>
      </c>
      <c r="X33" s="140">
        <v>1.39</v>
      </c>
      <c r="Y33" s="139">
        <v>0</v>
      </c>
      <c r="Z33" s="144">
        <v>0</v>
      </c>
      <c r="AA33" s="140">
        <v>1.0900000000000001</v>
      </c>
      <c r="AB33" s="139">
        <v>0</v>
      </c>
      <c r="AC33" s="144">
        <v>0</v>
      </c>
      <c r="AD33" s="140">
        <v>0.89</v>
      </c>
      <c r="AE33" s="139">
        <v>0</v>
      </c>
      <c r="AF33" s="144">
        <v>0</v>
      </c>
      <c r="AG33" s="140">
        <v>0.79</v>
      </c>
      <c r="AH33" s="139">
        <v>0</v>
      </c>
      <c r="AI33" s="147"/>
      <c r="AJ33" s="147"/>
      <c r="AK33" s="147"/>
      <c r="AL33" s="147"/>
      <c r="AM33" s="147"/>
      <c r="AN33" s="147"/>
      <c r="AO33" s="147"/>
      <c r="AP33" s="65"/>
    </row>
    <row r="34" spans="1:42" ht="15" customHeight="1" thickBot="1" x14ac:dyDescent="0.25">
      <c r="A34" s="57"/>
      <c r="B34" s="58"/>
      <c r="C34" s="111" t="s">
        <v>39</v>
      </c>
      <c r="D34" s="111"/>
      <c r="E34" s="111"/>
      <c r="F34" s="111"/>
      <c r="G34" s="112"/>
      <c r="H34" s="59">
        <f>'Gesamtbetriebliche Massnahmen'!H16+IF(OR(C19="Rindvieh",C20="Rindvieh",C21="Rindvieh"),'Massnahmen Rindvieh'!G19,'Massnahmen Rindvieh'!G19/2)+IF(OR(C19="Schweine",C20="Schweine",C21="Schweine"),'Massnahmen Schweine'!G14,'Massnahmen Schweine'!G14/2)+IF(OR(C19="Geflügel",C20="Geflügel",C21="Geflügel"),'Massnahmen Geflügel'!G11,'Massnahmen Geflügel'!G11/2)</f>
        <v>0</v>
      </c>
      <c r="M34" s="6"/>
      <c r="N34" s="56">
        <v>10</v>
      </c>
      <c r="O34" s="6">
        <v>19.989999999999998</v>
      </c>
      <c r="P34" s="6">
        <v>2</v>
      </c>
      <c r="Q34" s="140">
        <v>2</v>
      </c>
      <c r="R34" s="142">
        <v>2.14</v>
      </c>
      <c r="S34" s="139">
        <v>1</v>
      </c>
      <c r="T34" s="140">
        <v>1.6</v>
      </c>
      <c r="U34" s="142">
        <v>1.74</v>
      </c>
      <c r="V34" s="139">
        <v>1</v>
      </c>
      <c r="W34" s="140">
        <v>1.4</v>
      </c>
      <c r="X34" s="142">
        <v>1.49</v>
      </c>
      <c r="Y34" s="139">
        <v>1</v>
      </c>
      <c r="Z34" s="140">
        <v>1.1000000000000001</v>
      </c>
      <c r="AA34" s="142">
        <v>1.19</v>
      </c>
      <c r="AB34" s="139">
        <v>1</v>
      </c>
      <c r="AC34" s="141">
        <v>0.9</v>
      </c>
      <c r="AD34" s="143">
        <v>0.94</v>
      </c>
      <c r="AE34" s="139">
        <v>1</v>
      </c>
      <c r="AF34" s="141">
        <v>0.8</v>
      </c>
      <c r="AG34" s="143">
        <v>0.84</v>
      </c>
      <c r="AH34" s="139">
        <v>1</v>
      </c>
      <c r="AI34" s="147"/>
      <c r="AJ34" s="147"/>
      <c r="AK34" s="147"/>
      <c r="AL34" s="147"/>
      <c r="AM34" s="147"/>
      <c r="AN34" s="147"/>
      <c r="AO34" s="147"/>
      <c r="AP34" s="65"/>
    </row>
    <row r="35" spans="1:42" ht="14.25" customHeight="1" x14ac:dyDescent="0.2">
      <c r="A35" s="5"/>
      <c r="B35" s="5"/>
      <c r="C35" s="158"/>
      <c r="D35" s="158"/>
      <c r="E35" s="157" t="str">
        <f>IF(H34&lt;H32,"Die gewählten Massnahmen zur Verminderung der Ammoniakemissionen sind ungenügend","")</f>
        <v>Die gewählten Massnahmen zur Verminderung der Ammoniakemissionen sind ungenügend</v>
      </c>
      <c r="F35" s="157"/>
      <c r="G35" s="157"/>
      <c r="H35" s="157"/>
      <c r="M35" s="6"/>
      <c r="N35" s="56">
        <v>20</v>
      </c>
      <c r="O35" s="6">
        <v>29.99</v>
      </c>
      <c r="P35" s="151">
        <v>3</v>
      </c>
      <c r="Q35" s="140">
        <v>2.15</v>
      </c>
      <c r="R35" s="142">
        <v>2.29</v>
      </c>
      <c r="S35" s="139">
        <v>2</v>
      </c>
      <c r="T35" s="140">
        <v>1.75</v>
      </c>
      <c r="U35" s="142">
        <v>1.89</v>
      </c>
      <c r="V35" s="139">
        <v>2</v>
      </c>
      <c r="W35" s="140">
        <v>1.5</v>
      </c>
      <c r="X35" s="142">
        <v>1.59</v>
      </c>
      <c r="Y35" s="139">
        <v>2</v>
      </c>
      <c r="Z35" s="140">
        <v>1.2</v>
      </c>
      <c r="AA35" s="142">
        <v>1.29</v>
      </c>
      <c r="AB35" s="139">
        <v>2</v>
      </c>
      <c r="AC35" s="140">
        <v>0.95</v>
      </c>
      <c r="AD35" s="142">
        <v>0.99</v>
      </c>
      <c r="AE35" s="139">
        <v>2</v>
      </c>
      <c r="AF35" s="140">
        <v>0.85</v>
      </c>
      <c r="AG35" s="142">
        <v>0.89</v>
      </c>
      <c r="AH35" s="139">
        <v>2</v>
      </c>
      <c r="AI35" s="147"/>
      <c r="AJ35" s="147"/>
      <c r="AK35" s="147"/>
      <c r="AL35" s="147"/>
      <c r="AM35" s="147"/>
      <c r="AN35" s="147"/>
      <c r="AO35" s="147"/>
      <c r="AP35" s="65"/>
    </row>
    <row r="36" spans="1:42" x14ac:dyDescent="0.2">
      <c r="A36" s="5"/>
      <c r="B36" s="5"/>
      <c r="C36" s="158"/>
      <c r="D36" s="158"/>
      <c r="E36" s="157"/>
      <c r="F36" s="157"/>
      <c r="G36" s="157"/>
      <c r="H36" s="157"/>
      <c r="M36" s="6"/>
      <c r="N36" s="56">
        <v>30</v>
      </c>
      <c r="O36" s="70">
        <v>39.99</v>
      </c>
      <c r="P36" s="152">
        <v>5</v>
      </c>
      <c r="Q36" s="140">
        <v>2.2999999999999998</v>
      </c>
      <c r="R36" s="142">
        <v>2.44</v>
      </c>
      <c r="S36" s="139">
        <v>3</v>
      </c>
      <c r="T36" s="140">
        <v>1.9</v>
      </c>
      <c r="U36" s="142">
        <v>2.04</v>
      </c>
      <c r="V36" s="139">
        <v>3</v>
      </c>
      <c r="W36" s="140">
        <v>1.6</v>
      </c>
      <c r="X36" s="142">
        <v>1.69</v>
      </c>
      <c r="Y36" s="139">
        <v>3</v>
      </c>
      <c r="Z36" s="140">
        <v>1.3</v>
      </c>
      <c r="AA36" s="142">
        <v>1.39</v>
      </c>
      <c r="AB36" s="139">
        <v>3</v>
      </c>
      <c r="AC36" s="140">
        <v>1</v>
      </c>
      <c r="AD36" s="142">
        <v>1.04</v>
      </c>
      <c r="AE36" s="139">
        <v>3</v>
      </c>
      <c r="AF36" s="140">
        <v>0.9</v>
      </c>
      <c r="AG36" s="142">
        <v>0.94</v>
      </c>
      <c r="AH36" s="139">
        <v>3</v>
      </c>
      <c r="AI36" s="147"/>
      <c r="AJ36" s="147"/>
      <c r="AK36" s="147"/>
      <c r="AL36" s="147"/>
      <c r="AM36" s="147"/>
      <c r="AN36" s="147"/>
      <c r="AO36" s="147"/>
      <c r="AP36" s="65"/>
    </row>
    <row r="37" spans="1:42" x14ac:dyDescent="0.2">
      <c r="A37" s="5"/>
      <c r="B37" s="5"/>
      <c r="C37" s="5"/>
      <c r="D37" s="5"/>
      <c r="E37" s="5"/>
      <c r="F37" s="5"/>
      <c r="G37" s="5"/>
      <c r="H37" s="5"/>
      <c r="M37" s="6"/>
      <c r="N37" s="56">
        <v>40</v>
      </c>
      <c r="O37" s="6">
        <v>49.99</v>
      </c>
      <c r="P37" s="152">
        <v>7</v>
      </c>
      <c r="Q37" s="142">
        <v>2.4500000000000002</v>
      </c>
      <c r="R37" s="140">
        <v>2.59</v>
      </c>
      <c r="S37" s="139">
        <v>4</v>
      </c>
      <c r="T37" s="142">
        <v>2.0499999999999998</v>
      </c>
      <c r="U37" s="140">
        <v>2.19</v>
      </c>
      <c r="V37" s="139">
        <v>4</v>
      </c>
      <c r="W37" s="142">
        <v>1.7</v>
      </c>
      <c r="X37" s="140">
        <v>1.79</v>
      </c>
      <c r="Y37" s="139">
        <v>4</v>
      </c>
      <c r="Z37" s="142">
        <v>1.4</v>
      </c>
      <c r="AA37" s="140">
        <v>1.49</v>
      </c>
      <c r="AB37" s="139">
        <v>4</v>
      </c>
      <c r="AC37" s="142">
        <v>1.05</v>
      </c>
      <c r="AD37" s="140">
        <v>1.0900000000000001</v>
      </c>
      <c r="AE37" s="139">
        <v>4</v>
      </c>
      <c r="AF37" s="142">
        <v>0.95</v>
      </c>
      <c r="AG37" s="140">
        <v>0.99</v>
      </c>
      <c r="AH37" s="139">
        <v>4</v>
      </c>
      <c r="AI37" s="147"/>
      <c r="AJ37" s="147"/>
      <c r="AK37" s="147"/>
      <c r="AL37" s="147"/>
      <c r="AM37" s="147"/>
      <c r="AN37" s="147"/>
      <c r="AO37" s="147"/>
      <c r="AP37" s="65"/>
    </row>
    <row r="38" spans="1:42" x14ac:dyDescent="0.2">
      <c r="A38" s="5"/>
      <c r="B38" s="5"/>
      <c r="C38" s="5"/>
      <c r="D38" s="5"/>
      <c r="E38" s="5"/>
      <c r="F38" s="5"/>
      <c r="G38" s="5"/>
      <c r="H38" s="5"/>
      <c r="M38" s="6"/>
      <c r="N38" s="56">
        <v>50</v>
      </c>
      <c r="O38" s="6">
        <v>59.99</v>
      </c>
      <c r="P38" s="152">
        <v>9</v>
      </c>
      <c r="Q38" s="137">
        <v>2.6</v>
      </c>
      <c r="R38" s="144">
        <v>2.74</v>
      </c>
      <c r="S38" s="139">
        <v>6</v>
      </c>
      <c r="T38" s="137">
        <v>2.2000000000000002</v>
      </c>
      <c r="U38" s="144">
        <v>2.34</v>
      </c>
      <c r="V38" s="139">
        <v>6</v>
      </c>
      <c r="W38" s="137">
        <v>1.8</v>
      </c>
      <c r="X38" s="144">
        <v>1.89</v>
      </c>
      <c r="Y38" s="139">
        <v>6</v>
      </c>
      <c r="Z38" s="137">
        <v>1.5</v>
      </c>
      <c r="AA38" s="144">
        <v>1.59</v>
      </c>
      <c r="AB38" s="139">
        <v>6</v>
      </c>
      <c r="AC38" s="137">
        <v>1.1000000000000001</v>
      </c>
      <c r="AD38" s="144">
        <v>1.1399999999999999</v>
      </c>
      <c r="AE38" s="139">
        <v>6</v>
      </c>
      <c r="AF38" s="140">
        <v>1</v>
      </c>
      <c r="AG38" s="144">
        <v>1.04</v>
      </c>
      <c r="AH38" s="139">
        <v>6</v>
      </c>
      <c r="AI38" s="147"/>
      <c r="AJ38" s="147"/>
      <c r="AK38" s="147"/>
      <c r="AL38" s="147"/>
      <c r="AM38" s="147"/>
      <c r="AN38" s="147"/>
      <c r="AO38" s="147"/>
      <c r="AP38" s="65"/>
    </row>
    <row r="39" spans="1:42" x14ac:dyDescent="0.2">
      <c r="A39" s="5"/>
      <c r="B39" s="5"/>
      <c r="C39" s="5"/>
      <c r="D39" s="5"/>
      <c r="E39" s="5"/>
      <c r="F39" s="5"/>
      <c r="G39" s="5"/>
      <c r="H39" s="5"/>
      <c r="N39" s="56">
        <v>60</v>
      </c>
      <c r="O39" s="6">
        <v>69.989999999999995</v>
      </c>
      <c r="P39" s="73">
        <v>11</v>
      </c>
      <c r="Q39" s="144">
        <v>2.75</v>
      </c>
      <c r="R39" s="144">
        <v>2.89</v>
      </c>
      <c r="S39" s="139">
        <v>8</v>
      </c>
      <c r="T39" s="144">
        <v>2.35</v>
      </c>
      <c r="U39" s="144">
        <v>2.4900000000000002</v>
      </c>
      <c r="V39" s="139">
        <v>8</v>
      </c>
      <c r="W39" s="144">
        <v>1.9</v>
      </c>
      <c r="X39" s="144">
        <v>1.99</v>
      </c>
      <c r="Y39" s="139">
        <v>8</v>
      </c>
      <c r="Z39" s="144">
        <v>1.6</v>
      </c>
      <c r="AA39" s="144">
        <v>1.69</v>
      </c>
      <c r="AB39" s="139">
        <v>8</v>
      </c>
      <c r="AC39" s="144">
        <v>1.1499999999999999</v>
      </c>
      <c r="AD39" s="144">
        <v>1.19</v>
      </c>
      <c r="AE39" s="139">
        <v>8</v>
      </c>
      <c r="AF39" s="144">
        <v>1.05</v>
      </c>
      <c r="AG39" s="144">
        <v>1.0900000000000001</v>
      </c>
      <c r="AH39" s="139">
        <v>8</v>
      </c>
    </row>
    <row r="40" spans="1:42" ht="14.25" customHeight="1" x14ac:dyDescent="0.2">
      <c r="N40" s="60">
        <v>70</v>
      </c>
      <c r="O40" s="54">
        <v>10000</v>
      </c>
      <c r="P40" s="54">
        <v>12</v>
      </c>
      <c r="Q40" s="144">
        <v>2.9</v>
      </c>
      <c r="R40" s="144">
        <v>3.04</v>
      </c>
      <c r="S40" s="139">
        <v>10</v>
      </c>
      <c r="T40" s="144">
        <v>2.5</v>
      </c>
      <c r="U40" s="144">
        <v>2.64</v>
      </c>
      <c r="V40" s="139">
        <v>10</v>
      </c>
      <c r="W40" s="144">
        <v>2</v>
      </c>
      <c r="X40" s="144">
        <v>2.09</v>
      </c>
      <c r="Y40" s="139">
        <v>10</v>
      </c>
      <c r="Z40" s="144">
        <v>1.7</v>
      </c>
      <c r="AA40" s="144">
        <v>1.79</v>
      </c>
      <c r="AB40" s="139">
        <v>10</v>
      </c>
      <c r="AC40" s="144">
        <v>1.2</v>
      </c>
      <c r="AD40" s="144">
        <v>1.24</v>
      </c>
      <c r="AE40" s="139">
        <v>10</v>
      </c>
      <c r="AF40" s="144">
        <v>1.1000000000000001</v>
      </c>
      <c r="AG40" s="144">
        <v>1.1399999999999999</v>
      </c>
      <c r="AH40" s="139">
        <v>10</v>
      </c>
    </row>
    <row r="41" spans="1:42" x14ac:dyDescent="0.2">
      <c r="Q41" s="144">
        <v>3.05</v>
      </c>
      <c r="R41" s="144">
        <v>3.19</v>
      </c>
      <c r="S41" s="139">
        <v>12</v>
      </c>
      <c r="T41" s="144">
        <v>2.65</v>
      </c>
      <c r="U41" s="144">
        <v>2.79</v>
      </c>
      <c r="V41" s="139">
        <v>12</v>
      </c>
      <c r="W41" s="144">
        <v>2.1</v>
      </c>
      <c r="X41" s="144">
        <v>2.19</v>
      </c>
      <c r="Y41" s="139">
        <v>12</v>
      </c>
      <c r="Z41" s="144">
        <v>1.8</v>
      </c>
      <c r="AA41" s="144">
        <v>1.89</v>
      </c>
      <c r="AB41" s="139">
        <v>12</v>
      </c>
      <c r="AC41" s="144">
        <v>1.25</v>
      </c>
      <c r="AD41" s="144">
        <v>1.29</v>
      </c>
      <c r="AE41" s="139">
        <v>12</v>
      </c>
      <c r="AF41" s="144">
        <v>1.1499999999999999</v>
      </c>
      <c r="AG41" s="144">
        <v>1.19</v>
      </c>
      <c r="AH41" s="139">
        <v>12</v>
      </c>
    </row>
    <row r="42" spans="1:42" x14ac:dyDescent="0.2">
      <c r="Q42" s="144">
        <v>3.2</v>
      </c>
      <c r="R42" s="144">
        <v>3.34</v>
      </c>
      <c r="S42" s="145">
        <v>14</v>
      </c>
      <c r="T42" s="144">
        <v>2.8</v>
      </c>
      <c r="U42" s="144">
        <v>2.94</v>
      </c>
      <c r="V42" s="145">
        <v>14</v>
      </c>
      <c r="W42" s="144">
        <v>2.2000000000000002</v>
      </c>
      <c r="X42" s="144">
        <v>2.29</v>
      </c>
      <c r="Y42" s="145">
        <v>14</v>
      </c>
      <c r="Z42" s="144">
        <v>1.9</v>
      </c>
      <c r="AA42" s="144">
        <v>1.99</v>
      </c>
      <c r="AB42" s="145">
        <v>14</v>
      </c>
      <c r="AC42" s="144">
        <v>1.3</v>
      </c>
      <c r="AD42" s="144">
        <v>1.34</v>
      </c>
      <c r="AE42" s="145">
        <v>14</v>
      </c>
      <c r="AF42" s="144">
        <v>1.2</v>
      </c>
      <c r="AG42" s="144">
        <v>1.24</v>
      </c>
      <c r="AH42" s="145">
        <v>14</v>
      </c>
    </row>
    <row r="43" spans="1:42" x14ac:dyDescent="0.2">
      <c r="Q43" s="144">
        <v>3.35</v>
      </c>
      <c r="R43" s="144">
        <v>3.49</v>
      </c>
      <c r="S43" s="145">
        <v>16</v>
      </c>
      <c r="T43" s="144">
        <v>2.95</v>
      </c>
      <c r="U43" s="144">
        <v>3.09</v>
      </c>
      <c r="V43" s="145">
        <v>16</v>
      </c>
      <c r="W43" s="144">
        <v>2.2999999999999998</v>
      </c>
      <c r="X43" s="144">
        <v>2.39</v>
      </c>
      <c r="Y43" s="145">
        <v>16</v>
      </c>
      <c r="Z43" s="144">
        <v>2</v>
      </c>
      <c r="AA43" s="144">
        <v>2.09</v>
      </c>
      <c r="AB43" s="145">
        <v>16</v>
      </c>
      <c r="AC43" s="144">
        <v>1.35</v>
      </c>
      <c r="AD43" s="144">
        <v>1.39</v>
      </c>
      <c r="AE43" s="145">
        <v>16</v>
      </c>
      <c r="AF43" s="144">
        <v>1.25</v>
      </c>
      <c r="AG43" s="144">
        <v>1.29</v>
      </c>
      <c r="AH43" s="145">
        <v>16</v>
      </c>
    </row>
    <row r="44" spans="1:42" x14ac:dyDescent="0.2">
      <c r="Q44" s="144">
        <v>3.5</v>
      </c>
      <c r="R44" s="144">
        <v>10000</v>
      </c>
      <c r="S44" s="145">
        <v>18</v>
      </c>
      <c r="T44" s="144">
        <v>3.1</v>
      </c>
      <c r="U44" s="137">
        <v>10000</v>
      </c>
      <c r="V44" s="145">
        <v>18</v>
      </c>
      <c r="W44" s="144">
        <v>2.4</v>
      </c>
      <c r="X44" s="137">
        <v>10000</v>
      </c>
      <c r="Y44" s="145">
        <v>18</v>
      </c>
      <c r="Z44" s="144">
        <v>2.1</v>
      </c>
      <c r="AA44" s="144">
        <v>10000</v>
      </c>
      <c r="AB44" s="145">
        <v>18</v>
      </c>
      <c r="AC44" s="144">
        <v>1.4</v>
      </c>
      <c r="AD44" s="144">
        <v>10000</v>
      </c>
      <c r="AE44" s="145">
        <v>18</v>
      </c>
      <c r="AF44" s="144">
        <v>1.3</v>
      </c>
      <c r="AG44" s="144">
        <v>10000</v>
      </c>
      <c r="AH44" s="145">
        <v>18</v>
      </c>
    </row>
    <row r="45" spans="1:42" x14ac:dyDescent="0.2">
      <c r="Q45" s="139"/>
      <c r="R45" s="142"/>
      <c r="S45" s="142"/>
      <c r="T45" s="71"/>
    </row>
    <row r="46" spans="1:42" x14ac:dyDescent="0.2">
      <c r="Q46" s="139"/>
      <c r="R46" s="137"/>
      <c r="S46" s="137"/>
      <c r="T46" s="71"/>
    </row>
    <row r="47" spans="1:42" x14ac:dyDescent="0.2">
      <c r="Q47" s="139"/>
      <c r="R47" s="144"/>
      <c r="S47" s="144"/>
      <c r="T47" s="71"/>
    </row>
    <row r="48" spans="1:42" x14ac:dyDescent="0.2">
      <c r="Q48" s="139"/>
      <c r="R48" s="144"/>
      <c r="S48" s="144"/>
      <c r="T48" s="71"/>
    </row>
    <row r="49" spans="17:31" x14ac:dyDescent="0.2">
      <c r="Q49" s="139"/>
      <c r="R49" s="144"/>
      <c r="S49" s="144"/>
      <c r="T49" s="71"/>
    </row>
    <row r="50" spans="17:31" x14ac:dyDescent="0.2">
      <c r="Q50" s="145"/>
      <c r="R50" s="144"/>
      <c r="S50" s="144"/>
      <c r="T50" s="148"/>
    </row>
    <row r="51" spans="17:31" x14ac:dyDescent="0.2">
      <c r="Q51" s="145"/>
      <c r="R51" s="144"/>
      <c r="S51" s="144"/>
      <c r="T51" s="148"/>
    </row>
    <row r="52" spans="17:31" x14ac:dyDescent="0.2">
      <c r="Q52" s="145"/>
      <c r="R52" s="144"/>
      <c r="S52" s="144"/>
      <c r="T52" s="148"/>
    </row>
    <row r="53" spans="17:31" x14ac:dyDescent="0.2">
      <c r="Q53" s="11"/>
      <c r="R53" s="11"/>
      <c r="S53" s="11"/>
      <c r="T53" s="11"/>
      <c r="U53" s="11"/>
      <c r="V53" s="11"/>
      <c r="W53" s="11"/>
      <c r="AD53" s="144"/>
      <c r="AE53" s="144"/>
    </row>
    <row r="54" spans="17:31" x14ac:dyDescent="0.2">
      <c r="Q54" s="11"/>
      <c r="R54" s="11"/>
      <c r="S54" s="11"/>
      <c r="T54" s="11"/>
      <c r="U54" s="11"/>
      <c r="V54" s="11"/>
      <c r="W54" s="11"/>
    </row>
    <row r="55" spans="17:31" x14ac:dyDescent="0.2">
      <c r="Q55" s="11"/>
      <c r="R55" s="11"/>
      <c r="S55" s="11"/>
      <c r="T55" s="11"/>
      <c r="U55" s="11"/>
      <c r="V55" s="11"/>
      <c r="W55" s="11"/>
    </row>
    <row r="56" spans="17:31" x14ac:dyDescent="0.2">
      <c r="Q56" s="11"/>
      <c r="R56" s="11"/>
      <c r="S56" s="11"/>
      <c r="T56" s="11"/>
      <c r="U56" s="11"/>
      <c r="V56" s="11"/>
      <c r="W56" s="11"/>
    </row>
    <row r="57" spans="17:31" x14ac:dyDescent="0.2">
      <c r="Q57" s="11"/>
      <c r="R57" s="11"/>
      <c r="S57" s="11"/>
      <c r="T57" s="11"/>
      <c r="U57" s="11"/>
      <c r="V57" s="11"/>
      <c r="W57" s="11"/>
    </row>
    <row r="58" spans="17:31" x14ac:dyDescent="0.2">
      <c r="Q58" s="11"/>
      <c r="R58" s="11"/>
      <c r="S58" s="11"/>
      <c r="T58" s="11"/>
      <c r="U58" s="11"/>
      <c r="V58" s="11"/>
      <c r="W58" s="11"/>
    </row>
    <row r="59" spans="17:31" x14ac:dyDescent="0.2">
      <c r="Q59" s="11"/>
      <c r="R59" s="11"/>
      <c r="S59" s="11"/>
      <c r="T59" s="11"/>
      <c r="U59" s="11"/>
      <c r="V59" s="11"/>
      <c r="W59" s="11"/>
    </row>
    <row r="60" spans="17:31" x14ac:dyDescent="0.2">
      <c r="Q60" s="11"/>
      <c r="R60" s="11"/>
      <c r="S60" s="11"/>
      <c r="T60" s="11"/>
      <c r="U60" s="11"/>
      <c r="V60" s="11"/>
      <c r="W60" s="11"/>
    </row>
    <row r="61" spans="17:31" x14ac:dyDescent="0.2">
      <c r="Q61" s="11"/>
      <c r="R61" s="11"/>
      <c r="S61" s="11"/>
      <c r="T61" s="11"/>
      <c r="U61" s="11"/>
      <c r="V61" s="11"/>
      <c r="W61" s="11"/>
    </row>
    <row r="62" spans="17:31" x14ac:dyDescent="0.2">
      <c r="Q62" s="11"/>
      <c r="R62" s="11"/>
      <c r="S62" s="11"/>
      <c r="T62" s="11"/>
      <c r="U62" s="11"/>
      <c r="V62" s="11"/>
      <c r="W62" s="11"/>
    </row>
    <row r="63" spans="17:31" x14ac:dyDescent="0.2">
      <c r="Q63" s="11"/>
      <c r="R63" s="11"/>
      <c r="S63" s="11"/>
      <c r="T63" s="11"/>
      <c r="U63" s="11"/>
      <c r="V63" s="11"/>
      <c r="W63" s="11"/>
    </row>
    <row r="64" spans="17:31" x14ac:dyDescent="0.2">
      <c r="Q64" s="11"/>
      <c r="R64" s="11"/>
      <c r="S64" s="11"/>
      <c r="T64" s="11"/>
      <c r="U64" s="11"/>
      <c r="V64" s="11"/>
      <c r="W64" s="11"/>
    </row>
    <row r="65" spans="17:23" x14ac:dyDescent="0.2">
      <c r="Q65" s="11"/>
      <c r="R65" s="11"/>
      <c r="S65" s="11"/>
      <c r="T65" s="11"/>
      <c r="U65" s="11"/>
      <c r="V65" s="11"/>
      <c r="W65" s="11"/>
    </row>
    <row r="66" spans="17:23" x14ac:dyDescent="0.2">
      <c r="Q66" s="11"/>
      <c r="R66" s="11"/>
      <c r="S66" s="11"/>
      <c r="T66" s="11"/>
      <c r="U66" s="11"/>
      <c r="V66" s="11"/>
      <c r="W66" s="11"/>
    </row>
    <row r="67" spans="17:23" x14ac:dyDescent="0.2">
      <c r="Q67" s="11"/>
      <c r="R67" s="11"/>
      <c r="S67" s="11"/>
      <c r="T67" s="11"/>
      <c r="U67" s="11"/>
      <c r="V67" s="11"/>
      <c r="W67" s="11"/>
    </row>
    <row r="68" spans="17:23" x14ac:dyDescent="0.2">
      <c r="Q68" s="11"/>
      <c r="R68" s="11"/>
      <c r="S68" s="11"/>
      <c r="T68" s="11"/>
      <c r="U68" s="11"/>
      <c r="V68" s="11"/>
      <c r="W68" s="11"/>
    </row>
    <row r="69" spans="17:23" x14ac:dyDescent="0.2">
      <c r="Q69" s="11"/>
      <c r="R69" s="11"/>
      <c r="S69" s="11"/>
      <c r="T69" s="11"/>
      <c r="U69" s="11"/>
      <c r="V69" s="11"/>
      <c r="W69" s="11"/>
    </row>
    <row r="70" spans="17:23" x14ac:dyDescent="0.2">
      <c r="Q70" s="11"/>
      <c r="R70" s="11"/>
      <c r="S70" s="11"/>
      <c r="T70" s="11"/>
      <c r="U70" s="11"/>
      <c r="V70" s="11"/>
      <c r="W70" s="11"/>
    </row>
    <row r="71" spans="17:23" x14ac:dyDescent="0.2">
      <c r="Q71" s="11"/>
      <c r="R71" s="11"/>
      <c r="S71" s="11"/>
      <c r="T71" s="11"/>
      <c r="U71" s="11"/>
      <c r="V71" s="11"/>
      <c r="W71" s="11"/>
    </row>
    <row r="72" spans="17:23" x14ac:dyDescent="0.2">
      <c r="Q72" s="11"/>
      <c r="R72" s="11"/>
      <c r="S72" s="11"/>
      <c r="T72" s="11"/>
      <c r="U72" s="11"/>
      <c r="V72" s="11"/>
      <c r="W72" s="11"/>
    </row>
    <row r="73" spans="17:23" x14ac:dyDescent="0.2">
      <c r="Q73" s="11"/>
      <c r="R73" s="11"/>
      <c r="S73" s="11"/>
      <c r="T73" s="11"/>
      <c r="U73" s="11"/>
      <c r="V73" s="11"/>
      <c r="W73" s="11"/>
    </row>
  </sheetData>
  <sheetProtection algorithmName="SHA-512" hashValue="aHi787fGxXETVPo2EImfharEPlzkJOeEAr2CnMPBS76aAEa/z1mx/ndmkp7GP33dqMCivdrLZjpshIV0mXDx1g==" saltValue="rRjC9CM9GIEWJA3FvCVchA==" spinCount="100000" sheet="1" objects="1" scenarios="1" selectLockedCells="1"/>
  <mergeCells count="40">
    <mergeCell ref="E35:H36"/>
    <mergeCell ref="Q32:R32"/>
    <mergeCell ref="T32:U32"/>
    <mergeCell ref="W32:X32"/>
    <mergeCell ref="AC32:AD32"/>
    <mergeCell ref="F19:H19"/>
    <mergeCell ref="C34:G34"/>
    <mergeCell ref="A6:B6"/>
    <mergeCell ref="A14:B14"/>
    <mergeCell ref="C19:E19"/>
    <mergeCell ref="C20:E20"/>
    <mergeCell ref="C21:E21"/>
    <mergeCell ref="A19:B19"/>
    <mergeCell ref="A21:B21"/>
    <mergeCell ref="A16:B16"/>
    <mergeCell ref="C16:F16"/>
    <mergeCell ref="A8:B8"/>
    <mergeCell ref="A9:B9"/>
    <mergeCell ref="A10:B10"/>
    <mergeCell ref="A11:B11"/>
    <mergeCell ref="A12:B12"/>
    <mergeCell ref="A29:B29"/>
    <mergeCell ref="I18:K22"/>
    <mergeCell ref="G1:H1"/>
    <mergeCell ref="D26:H26"/>
    <mergeCell ref="C9:E9"/>
    <mergeCell ref="C10:E10"/>
    <mergeCell ref="C11:E11"/>
    <mergeCell ref="C12:E12"/>
    <mergeCell ref="B32:G32"/>
    <mergeCell ref="A25:B25"/>
    <mergeCell ref="A26:B26"/>
    <mergeCell ref="A24:B24"/>
    <mergeCell ref="A20:B20"/>
    <mergeCell ref="C15:F15"/>
    <mergeCell ref="Q28:S29"/>
    <mergeCell ref="N26:O27"/>
    <mergeCell ref="Q31:AO31"/>
    <mergeCell ref="AF32:AG32"/>
    <mergeCell ref="Z32:AA32"/>
  </mergeCells>
  <conditionalFormatting sqref="H34">
    <cfRule type="cellIs" dxfId="5" priority="6" operator="lessThan">
      <formula>$H$32</formula>
    </cfRule>
    <cfRule type="cellIs" dxfId="4" priority="7" operator="greaterThanOrEqual">
      <formula>$H$32</formula>
    </cfRule>
  </conditionalFormatting>
  <conditionalFormatting sqref="E35:H36">
    <cfRule type="containsText" dxfId="1" priority="2" operator="containsText" text="Massnahme">
      <formula>NOT(ISERROR(SEARCH("Massnahme",E35)))</formula>
    </cfRule>
  </conditionalFormatting>
  <conditionalFormatting sqref="H32">
    <cfRule type="containsText" dxfId="0" priority="1" operator="containsText" text="Zone">
      <formula>NOT(ISERROR(SEARCH("Zone",H32)))</formula>
    </cfRule>
  </conditionalFormatting>
  <dataValidations count="2">
    <dataValidation type="list" allowBlank="1" showInputMessage="1" showErrorMessage="1" sqref="H10">
      <formula1>$N$7:$N$13</formula1>
    </dataValidation>
    <dataValidation type="list" allowBlank="1" showInputMessage="1" showErrorMessage="1" sqref="C19:E21">
      <formula1>$N$19:$N$24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id="{406FA2CE-D2D2-4AAE-99F5-1FFE2EB2BF0D}">
            <xm:f>NOT(ISERROR(SEARCH($I$10,I10)))</xm:f>
            <xm:f>$I$10</xm:f>
            <x14:dxf>
              <font>
                <color auto="1"/>
              </font>
              <fill>
                <patternFill>
                  <bgColor rgb="FFFF7C80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containsText" priority="4" operator="containsText" id="{2CCC973F-9735-4DF5-8502-EFF7005EB2F1}">
            <xm:f>NOT(ISERROR(SEARCH($I$18,I18)))</xm:f>
            <xm:f>$I$18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I18:K22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activeCell="C21" sqref="C21"/>
    </sheetView>
  </sheetViews>
  <sheetFormatPr baseColWidth="10" defaultColWidth="11" defaultRowHeight="12" x14ac:dyDescent="0.2"/>
  <cols>
    <col min="1" max="1" width="5.75" style="8" customWidth="1"/>
    <col min="2" max="3" width="11" style="8"/>
    <col min="4" max="4" width="11" style="8" hidden="1" customWidth="1"/>
    <col min="5" max="5" width="11" style="8"/>
    <col min="6" max="6" width="3.25" style="8" customWidth="1"/>
    <col min="7" max="7" width="7.875" style="8" customWidth="1"/>
    <col min="8" max="8" width="6.5" style="8" customWidth="1"/>
    <col min="9" max="9" width="17.25" style="8" customWidth="1"/>
    <col min="10" max="10" width="12.125" style="8" hidden="1" customWidth="1"/>
    <col min="11" max="11" width="12.75" style="8" hidden="1" customWidth="1"/>
    <col min="12" max="13" width="11" style="8" hidden="1" customWidth="1"/>
    <col min="14" max="14" width="11" style="8" customWidth="1"/>
    <col min="15" max="22" width="11" style="8" hidden="1" customWidth="1"/>
    <col min="23" max="16384" width="11" style="8"/>
  </cols>
  <sheetData>
    <row r="1" spans="1:22" ht="15" x14ac:dyDescent="0.25">
      <c r="A1" s="3" t="s">
        <v>76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5"/>
      <c r="P1" s="5"/>
    </row>
    <row r="2" spans="1:22" x14ac:dyDescent="0.2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5"/>
      <c r="P2" s="5"/>
    </row>
    <row r="3" spans="1:22" x14ac:dyDescent="0.2">
      <c r="A3" s="15" t="s">
        <v>68</v>
      </c>
      <c r="B3" s="129" t="s">
        <v>69</v>
      </c>
      <c r="C3" s="130"/>
      <c r="D3" s="130"/>
      <c r="E3" s="130"/>
      <c r="F3" s="131"/>
      <c r="G3" s="7"/>
      <c r="H3" s="15" t="s">
        <v>20</v>
      </c>
      <c r="I3" s="7" t="s">
        <v>64</v>
      </c>
      <c r="J3" s="5"/>
      <c r="K3" s="5"/>
      <c r="L3" s="5"/>
      <c r="M3" s="5"/>
      <c r="N3" s="6"/>
      <c r="O3" s="5"/>
      <c r="P3" s="6" t="s">
        <v>26</v>
      </c>
      <c r="R3" s="161" t="s">
        <v>106</v>
      </c>
      <c r="S3" s="162"/>
      <c r="T3" s="162"/>
      <c r="U3" s="162"/>
      <c r="V3" s="163"/>
    </row>
    <row r="4" spans="1:22" ht="34.5" customHeight="1" x14ac:dyDescent="0.2">
      <c r="A4" s="10">
        <v>1</v>
      </c>
      <c r="B4" s="126" t="s">
        <v>84</v>
      </c>
      <c r="C4" s="127"/>
      <c r="D4" s="127"/>
      <c r="E4" s="127"/>
      <c r="F4" s="128"/>
      <c r="G4" s="9"/>
      <c r="H4" s="10" t="str">
        <f>IF(AND(G4="ja",I4&gt;=5),N4,"")</f>
        <v/>
      </c>
      <c r="I4" s="9"/>
      <c r="J4" s="5"/>
      <c r="K4" s="5"/>
      <c r="L4" s="5"/>
      <c r="M4" s="5"/>
      <c r="N4" s="6">
        <v>12</v>
      </c>
      <c r="O4" s="5"/>
      <c r="P4" s="6" t="s">
        <v>27</v>
      </c>
      <c r="R4" s="164">
        <f>Zusammenfassung!C24-Zusammenfassung!C25</f>
        <v>0</v>
      </c>
      <c r="S4" s="165" t="s">
        <v>50</v>
      </c>
      <c r="T4" s="166"/>
      <c r="U4" s="166"/>
      <c r="V4" s="167"/>
    </row>
    <row r="5" spans="1:22" ht="31.5" customHeight="1" x14ac:dyDescent="0.2">
      <c r="A5" s="10">
        <v>2</v>
      </c>
      <c r="B5" s="125" t="s">
        <v>85</v>
      </c>
      <c r="C5" s="125"/>
      <c r="D5" s="125"/>
      <c r="E5" s="125"/>
      <c r="F5" s="125"/>
      <c r="G5" s="9"/>
      <c r="H5" s="10" t="str">
        <f>IF(AND(G5="ja",I5&gt;=5),N5,"")</f>
        <v/>
      </c>
      <c r="I5" s="9"/>
      <c r="J5" s="5"/>
      <c r="K5" s="5"/>
      <c r="L5" s="5"/>
      <c r="M5" s="5"/>
      <c r="N5" s="6">
        <v>2</v>
      </c>
      <c r="O5" s="5"/>
      <c r="P5" s="5"/>
      <c r="R5" s="168" t="s">
        <v>107</v>
      </c>
      <c r="S5" s="76"/>
      <c r="T5" s="169" t="s">
        <v>20</v>
      </c>
    </row>
    <row r="6" spans="1:22" ht="22.5" customHeight="1" x14ac:dyDescent="0.2">
      <c r="A6" s="10">
        <v>3</v>
      </c>
      <c r="B6" s="132" t="s">
        <v>75</v>
      </c>
      <c r="C6" s="133"/>
      <c r="D6" s="133"/>
      <c r="E6" s="133"/>
      <c r="F6" s="134"/>
      <c r="G6" s="9"/>
      <c r="H6" s="10" t="str">
        <f>IF(AND(G6="ja",I6&gt;=5),N6,"")</f>
        <v/>
      </c>
      <c r="I6" s="9"/>
      <c r="J6" s="5"/>
      <c r="K6" s="5"/>
      <c r="L6" s="5"/>
      <c r="M6" s="5"/>
      <c r="N6" s="6">
        <v>2</v>
      </c>
      <c r="O6" s="5"/>
      <c r="P6" s="5"/>
      <c r="R6" s="56">
        <v>0</v>
      </c>
      <c r="S6" s="6">
        <v>1.99</v>
      </c>
      <c r="T6" s="72">
        <v>0</v>
      </c>
    </row>
    <row r="7" spans="1:22" ht="30" customHeight="1" x14ac:dyDescent="0.2">
      <c r="A7" s="10">
        <v>4</v>
      </c>
      <c r="B7" s="132" t="s">
        <v>80</v>
      </c>
      <c r="C7" s="133"/>
      <c r="D7" s="133"/>
      <c r="E7" s="133"/>
      <c r="F7" s="134"/>
      <c r="G7" s="9"/>
      <c r="H7" s="10" t="str">
        <f>IF(G7="ja",N7,"")</f>
        <v/>
      </c>
      <c r="I7" s="9"/>
      <c r="J7" s="16"/>
      <c r="K7" s="16"/>
      <c r="L7" s="5"/>
      <c r="M7" s="5"/>
      <c r="N7" s="6">
        <v>4</v>
      </c>
      <c r="O7" s="5"/>
      <c r="P7" s="5"/>
      <c r="R7" s="56">
        <v>2</v>
      </c>
      <c r="S7" s="6">
        <v>3.99</v>
      </c>
      <c r="T7" s="72">
        <v>1</v>
      </c>
    </row>
    <row r="8" spans="1:22" ht="30" customHeight="1" x14ac:dyDescent="0.2">
      <c r="A8" s="10">
        <v>5</v>
      </c>
      <c r="B8" s="132" t="s">
        <v>88</v>
      </c>
      <c r="C8" s="133"/>
      <c r="D8" s="133"/>
      <c r="E8" s="133"/>
      <c r="F8" s="134"/>
      <c r="G8" s="17"/>
      <c r="H8" s="10" t="str">
        <f>IF(AND(B12&lt;&gt;"",E12&lt;&gt;"",P9&lt;=0,Zusammenfassung!C24&lt;&gt;"",Zusammenfassung!C25&lt;&gt;"",Zusammenfassung!C25&lt;=Zusammenfassung!C24),N8,"")</f>
        <v/>
      </c>
      <c r="I8" s="18"/>
      <c r="J8" s="16"/>
      <c r="K8" s="16"/>
      <c r="L8" s="5"/>
      <c r="M8" s="5"/>
      <c r="N8" s="6">
        <v>3</v>
      </c>
      <c r="O8" s="5"/>
      <c r="P8" s="5"/>
      <c r="R8" s="56">
        <v>4</v>
      </c>
      <c r="S8" s="6">
        <v>5.99</v>
      </c>
      <c r="T8" s="72">
        <v>2</v>
      </c>
    </row>
    <row r="9" spans="1:22" ht="24" customHeight="1" x14ac:dyDescent="0.2">
      <c r="A9" s="10">
        <v>6</v>
      </c>
      <c r="B9" s="125" t="s">
        <v>105</v>
      </c>
      <c r="C9" s="125"/>
      <c r="D9" s="125"/>
      <c r="E9" s="125"/>
      <c r="F9" s="125"/>
      <c r="G9" s="17"/>
      <c r="H9" s="10" t="str">
        <f>IF(AND(B12="",E12=""),"",(IF(P9&lt;=0,(VLOOKUP(R4,R6:T41,3)),"")))</f>
        <v/>
      </c>
      <c r="I9" s="18"/>
      <c r="J9" s="5"/>
      <c r="K9" s="5"/>
      <c r="L9" s="5"/>
      <c r="M9" s="5"/>
      <c r="N9" s="6">
        <v>1</v>
      </c>
      <c r="O9" s="5"/>
      <c r="P9" s="19">
        <f>B12-E12</f>
        <v>0</v>
      </c>
      <c r="R9" s="56">
        <v>6</v>
      </c>
      <c r="S9" s="6">
        <v>7.99</v>
      </c>
      <c r="T9" s="72">
        <v>3</v>
      </c>
    </row>
    <row r="10" spans="1:22" ht="24" customHeight="1" x14ac:dyDescent="0.2">
      <c r="A10" s="10">
        <v>7</v>
      </c>
      <c r="B10" s="133" t="s">
        <v>108</v>
      </c>
      <c r="C10" s="133"/>
      <c r="D10" s="133"/>
      <c r="E10" s="133"/>
      <c r="F10" s="134"/>
      <c r="G10" s="9"/>
      <c r="H10" s="10" t="str">
        <f>IF(G10="ja",N10,"")</f>
        <v/>
      </c>
      <c r="I10" s="9"/>
      <c r="J10" s="5"/>
      <c r="K10" s="5"/>
      <c r="L10" s="5"/>
      <c r="M10" s="5"/>
      <c r="N10" s="6">
        <v>3</v>
      </c>
      <c r="O10" s="5"/>
      <c r="P10" s="19"/>
      <c r="R10" s="56"/>
      <c r="S10" s="6"/>
      <c r="T10" s="72"/>
    </row>
    <row r="11" spans="1:22" ht="21.75" customHeight="1" x14ac:dyDescent="0.2">
      <c r="A11" s="5"/>
      <c r="B11" s="5" t="s">
        <v>78</v>
      </c>
      <c r="C11" s="5"/>
      <c r="D11" s="5"/>
      <c r="E11" s="5" t="s">
        <v>79</v>
      </c>
      <c r="F11" s="5"/>
      <c r="G11" s="5"/>
      <c r="H11" s="5"/>
      <c r="I11" s="20"/>
      <c r="J11" s="5"/>
      <c r="K11" s="5"/>
      <c r="L11" s="5"/>
      <c r="M11" s="5"/>
      <c r="N11" s="5"/>
      <c r="O11" s="5"/>
      <c r="P11" s="5"/>
      <c r="R11" s="56">
        <v>8</v>
      </c>
      <c r="S11" s="6">
        <v>9.99</v>
      </c>
      <c r="T11" s="72">
        <v>4</v>
      </c>
    </row>
    <row r="12" spans="1:22" ht="14.25" customHeight="1" x14ac:dyDescent="0.2">
      <c r="A12" s="5"/>
      <c r="B12" s="83"/>
      <c r="C12" s="5"/>
      <c r="E12" s="83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R12" s="56">
        <v>10</v>
      </c>
      <c r="S12" s="6">
        <v>11.99</v>
      </c>
      <c r="T12" s="72">
        <v>5</v>
      </c>
    </row>
    <row r="13" spans="1:22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R13" s="56">
        <v>12</v>
      </c>
      <c r="S13" s="6">
        <v>13.99</v>
      </c>
      <c r="T13" s="72">
        <v>6</v>
      </c>
    </row>
    <row r="14" spans="1:22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R14" s="56">
        <v>14</v>
      </c>
      <c r="S14" s="6">
        <v>15.99</v>
      </c>
      <c r="T14" s="72">
        <v>7</v>
      </c>
    </row>
    <row r="15" spans="1:22" ht="12.75" thickBo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R15" s="56">
        <v>16</v>
      </c>
      <c r="S15" s="6">
        <v>17.989999999999998</v>
      </c>
      <c r="T15" s="72">
        <v>8</v>
      </c>
    </row>
    <row r="16" spans="1:22" ht="25.5" customHeight="1" thickBot="1" x14ac:dyDescent="0.25">
      <c r="B16" s="123" t="s">
        <v>28</v>
      </c>
      <c r="C16" s="123"/>
      <c r="D16" s="123"/>
      <c r="E16" s="123"/>
      <c r="F16" s="123"/>
      <c r="G16" s="124"/>
      <c r="H16" s="170">
        <f>SUM(H4:H10)</f>
        <v>0</v>
      </c>
      <c r="I16" s="25"/>
      <c r="R16" s="56">
        <v>18</v>
      </c>
      <c r="S16" s="6">
        <v>19.989999999999998</v>
      </c>
      <c r="T16" s="72">
        <v>9</v>
      </c>
    </row>
    <row r="17" spans="1:20" x14ac:dyDescent="0.2">
      <c r="A17" s="5"/>
      <c r="B17" s="5"/>
      <c r="C17" s="5"/>
      <c r="D17" s="5"/>
      <c r="E17" s="5"/>
      <c r="F17" s="5"/>
      <c r="G17" s="5"/>
      <c r="H17" s="11"/>
      <c r="I17" s="5"/>
      <c r="R17" s="56">
        <v>20</v>
      </c>
      <c r="S17" s="6">
        <v>21.99</v>
      </c>
      <c r="T17" s="72">
        <v>10</v>
      </c>
    </row>
    <row r="18" spans="1:20" x14ac:dyDescent="0.2">
      <c r="H18" s="65"/>
      <c r="R18" s="56">
        <v>22</v>
      </c>
      <c r="S18" s="6">
        <v>23.99</v>
      </c>
      <c r="T18" s="72">
        <v>11</v>
      </c>
    </row>
    <row r="19" spans="1:20" x14ac:dyDescent="0.2">
      <c r="H19" s="65"/>
      <c r="R19" s="56">
        <v>24</v>
      </c>
      <c r="S19" s="6">
        <v>25.99</v>
      </c>
      <c r="T19" s="72">
        <v>12</v>
      </c>
    </row>
    <row r="20" spans="1:20" x14ac:dyDescent="0.2">
      <c r="H20" s="65"/>
      <c r="R20" s="56">
        <v>26</v>
      </c>
      <c r="S20" s="6">
        <v>27.99</v>
      </c>
      <c r="T20" s="72">
        <v>13</v>
      </c>
    </row>
    <row r="21" spans="1:20" x14ac:dyDescent="0.2">
      <c r="H21" s="65"/>
      <c r="R21" s="56">
        <v>28</v>
      </c>
      <c r="S21" s="6">
        <v>29.99</v>
      </c>
      <c r="T21" s="72">
        <v>14</v>
      </c>
    </row>
    <row r="22" spans="1:20" x14ac:dyDescent="0.2">
      <c r="H22" s="65"/>
      <c r="R22" s="56">
        <v>30</v>
      </c>
      <c r="S22" s="6">
        <v>31.99</v>
      </c>
      <c r="T22" s="72">
        <v>15</v>
      </c>
    </row>
    <row r="23" spans="1:20" x14ac:dyDescent="0.2">
      <c r="H23" s="65"/>
      <c r="R23" s="56">
        <v>32</v>
      </c>
      <c r="S23" s="6">
        <v>33.99</v>
      </c>
      <c r="T23" s="72">
        <v>16</v>
      </c>
    </row>
    <row r="24" spans="1:20" x14ac:dyDescent="0.2">
      <c r="H24" s="65"/>
      <c r="R24" s="56">
        <v>34</v>
      </c>
      <c r="S24" s="6">
        <v>35.99</v>
      </c>
      <c r="T24" s="72">
        <v>17</v>
      </c>
    </row>
    <row r="25" spans="1:20" x14ac:dyDescent="0.2">
      <c r="H25" s="65"/>
      <c r="R25" s="56">
        <v>36</v>
      </c>
      <c r="S25" s="6">
        <v>37.99</v>
      </c>
      <c r="T25" s="72">
        <v>18</v>
      </c>
    </row>
    <row r="26" spans="1:20" x14ac:dyDescent="0.2">
      <c r="H26" s="65"/>
      <c r="R26" s="56">
        <v>38</v>
      </c>
      <c r="S26" s="6">
        <v>39.99</v>
      </c>
      <c r="T26" s="72">
        <v>19</v>
      </c>
    </row>
    <row r="27" spans="1:20" x14ac:dyDescent="0.2">
      <c r="H27" s="65"/>
      <c r="R27" s="56">
        <v>40</v>
      </c>
      <c r="S27" s="6">
        <v>41.99</v>
      </c>
      <c r="T27" s="72">
        <v>20</v>
      </c>
    </row>
    <row r="28" spans="1:20" x14ac:dyDescent="0.2">
      <c r="H28" s="65"/>
      <c r="R28" s="56">
        <v>42</v>
      </c>
      <c r="S28" s="6">
        <v>43.99</v>
      </c>
      <c r="T28" s="72">
        <v>21</v>
      </c>
    </row>
    <row r="29" spans="1:20" x14ac:dyDescent="0.2">
      <c r="H29" s="65"/>
      <c r="R29" s="56">
        <v>44</v>
      </c>
      <c r="S29" s="6">
        <v>45.99</v>
      </c>
      <c r="T29" s="72">
        <v>22</v>
      </c>
    </row>
    <row r="30" spans="1:20" x14ac:dyDescent="0.2">
      <c r="H30" s="65"/>
      <c r="R30" s="56">
        <v>46</v>
      </c>
      <c r="S30" s="6">
        <v>47.99</v>
      </c>
      <c r="T30" s="72">
        <v>23</v>
      </c>
    </row>
    <row r="31" spans="1:20" x14ac:dyDescent="0.2">
      <c r="H31" s="65"/>
      <c r="R31" s="56">
        <v>48</v>
      </c>
      <c r="S31" s="6">
        <v>49.99</v>
      </c>
      <c r="T31" s="72">
        <v>24</v>
      </c>
    </row>
    <row r="32" spans="1:20" x14ac:dyDescent="0.2">
      <c r="H32" s="65"/>
      <c r="R32" s="56">
        <v>50</v>
      </c>
      <c r="S32" s="6">
        <v>51.99</v>
      </c>
      <c r="T32" s="72">
        <v>25</v>
      </c>
    </row>
    <row r="33" spans="18:20" x14ac:dyDescent="0.2">
      <c r="R33" s="56">
        <v>52</v>
      </c>
      <c r="S33" s="6">
        <v>53.99</v>
      </c>
      <c r="T33" s="72">
        <v>26</v>
      </c>
    </row>
    <row r="34" spans="18:20" x14ac:dyDescent="0.2">
      <c r="R34" s="56">
        <v>54</v>
      </c>
      <c r="S34" s="6">
        <v>55.99</v>
      </c>
      <c r="T34" s="72">
        <v>27</v>
      </c>
    </row>
    <row r="35" spans="18:20" x14ac:dyDescent="0.2">
      <c r="R35" s="56">
        <v>56</v>
      </c>
      <c r="S35" s="6">
        <v>57.99</v>
      </c>
      <c r="T35" s="72">
        <v>28</v>
      </c>
    </row>
    <row r="36" spans="18:20" x14ac:dyDescent="0.2">
      <c r="R36" s="56">
        <v>58</v>
      </c>
      <c r="S36" s="6">
        <v>59.99</v>
      </c>
      <c r="T36" s="72">
        <v>29</v>
      </c>
    </row>
    <row r="37" spans="18:20" x14ac:dyDescent="0.2">
      <c r="R37" s="56">
        <v>60</v>
      </c>
      <c r="S37" s="6">
        <v>61.99</v>
      </c>
      <c r="T37" s="72">
        <v>30</v>
      </c>
    </row>
    <row r="38" spans="18:20" x14ac:dyDescent="0.2">
      <c r="R38" s="56">
        <v>62</v>
      </c>
      <c r="S38" s="6">
        <v>63.99</v>
      </c>
      <c r="T38" s="72">
        <v>31</v>
      </c>
    </row>
    <row r="39" spans="18:20" x14ac:dyDescent="0.2">
      <c r="R39" s="56">
        <v>64</v>
      </c>
      <c r="S39" s="6">
        <v>65.989999999999995</v>
      </c>
      <c r="T39" s="72">
        <v>32</v>
      </c>
    </row>
    <row r="40" spans="18:20" x14ac:dyDescent="0.2">
      <c r="R40" s="56">
        <v>66</v>
      </c>
      <c r="S40" s="6">
        <v>67.989999999999995</v>
      </c>
      <c r="T40" s="72">
        <v>33</v>
      </c>
    </row>
    <row r="41" spans="18:20" x14ac:dyDescent="0.2">
      <c r="R41" s="60">
        <v>68</v>
      </c>
      <c r="S41" s="54">
        <v>69.989999999999995</v>
      </c>
      <c r="T41" s="74">
        <v>34</v>
      </c>
    </row>
  </sheetData>
  <sheetProtection algorithmName="SHA-512" hashValue="2odaTE6cy4qDLneShLfuL5Yip3/PJlZrLehYYaaOQS5Y8l4d0pG7SyeRfYEoedifWy0lJ6JdrYpL+MNJDCup3g==" saltValue="oLU5EOj6gWPmXobR/FOgyw==" spinCount="100000" sheet="1" objects="1" scenarios="1" selectLockedCells="1"/>
  <mergeCells count="9">
    <mergeCell ref="B10:F10"/>
    <mergeCell ref="B16:G16"/>
    <mergeCell ref="B5:F5"/>
    <mergeCell ref="B9:F9"/>
    <mergeCell ref="B4:F4"/>
    <mergeCell ref="B3:F3"/>
    <mergeCell ref="B7:F7"/>
    <mergeCell ref="B6:F6"/>
    <mergeCell ref="B8:F8"/>
  </mergeCells>
  <dataValidations count="2">
    <dataValidation type="list" allowBlank="1" showInputMessage="1" showErrorMessage="1" sqref="G4:G7">
      <formula1>$P$2:$P$4</formula1>
    </dataValidation>
    <dataValidation type="list" allowBlank="1" showInputMessage="1" showErrorMessage="1" sqref="G10">
      <formula1>$P$3:$P$4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opLeftCell="A4" workbookViewId="0">
      <selection activeCell="F16" sqref="F16"/>
    </sheetView>
  </sheetViews>
  <sheetFormatPr baseColWidth="10" defaultColWidth="11" defaultRowHeight="12" x14ac:dyDescent="0.2"/>
  <cols>
    <col min="1" max="1" width="5" style="14" customWidth="1"/>
    <col min="2" max="4" width="11" style="14"/>
    <col min="5" max="5" width="7.375" style="14" customWidth="1"/>
    <col min="6" max="6" width="7.875" style="14" customWidth="1"/>
    <col min="7" max="7" width="8.75" style="14" customWidth="1"/>
    <col min="8" max="8" width="17.125" style="14" customWidth="1"/>
    <col min="9" max="13" width="11" style="14" hidden="1" customWidth="1"/>
    <col min="14" max="14" width="11" style="14" customWidth="1"/>
    <col min="15" max="15" width="0" style="14" hidden="1" customWidth="1"/>
    <col min="16" max="16384" width="11" style="14"/>
  </cols>
  <sheetData>
    <row r="1" spans="1:16" s="5" customFormat="1" ht="15" x14ac:dyDescent="0.25">
      <c r="A1" s="3" t="s">
        <v>55</v>
      </c>
    </row>
    <row r="2" spans="1:16" s="5" customFormat="1" x14ac:dyDescent="0.2">
      <c r="A2" s="135" t="s">
        <v>90</v>
      </c>
      <c r="B2" s="135"/>
      <c r="C2" s="135"/>
      <c r="D2" s="135"/>
      <c r="E2" s="135"/>
      <c r="F2" s="135"/>
      <c r="G2" s="135"/>
    </row>
    <row r="3" spans="1:16" x14ac:dyDescent="0.2">
      <c r="A3" s="15" t="s">
        <v>68</v>
      </c>
      <c r="B3" s="129" t="s">
        <v>69</v>
      </c>
      <c r="C3" s="130"/>
      <c r="D3" s="130"/>
      <c r="E3" s="131"/>
      <c r="F3" s="7"/>
      <c r="G3" s="15" t="s">
        <v>20</v>
      </c>
      <c r="H3" s="7" t="s">
        <v>64</v>
      </c>
      <c r="I3" s="5"/>
      <c r="J3" s="5"/>
      <c r="K3" s="5"/>
      <c r="L3" s="5"/>
      <c r="M3" s="5"/>
      <c r="N3" s="6"/>
      <c r="O3" s="6" t="s">
        <v>26</v>
      </c>
      <c r="P3" s="5"/>
    </row>
    <row r="4" spans="1:16" x14ac:dyDescent="0.2">
      <c r="A4" s="10">
        <v>10</v>
      </c>
      <c r="B4" s="125" t="s">
        <v>77</v>
      </c>
      <c r="C4" s="125"/>
      <c r="D4" s="125"/>
      <c r="E4" s="125"/>
      <c r="F4" s="9"/>
      <c r="G4" s="10" t="str">
        <f t="shared" ref="G4:G6" si="0">IF(AND(F4="ja", H4&gt;=5),N4,"")</f>
        <v/>
      </c>
      <c r="H4" s="9"/>
      <c r="I4" s="5"/>
      <c r="J4" s="5"/>
      <c r="K4" s="5"/>
      <c r="L4" s="5"/>
      <c r="M4" s="5"/>
      <c r="N4" s="6">
        <v>2</v>
      </c>
      <c r="O4" s="6" t="s">
        <v>27</v>
      </c>
      <c r="P4" s="5"/>
    </row>
    <row r="5" spans="1:16" ht="30.75" customHeight="1" x14ac:dyDescent="0.2">
      <c r="A5" s="10">
        <v>11</v>
      </c>
      <c r="B5" s="132" t="s">
        <v>54</v>
      </c>
      <c r="C5" s="133"/>
      <c r="D5" s="133"/>
      <c r="E5" s="134"/>
      <c r="F5" s="9"/>
      <c r="G5" s="10" t="str">
        <f t="shared" si="0"/>
        <v/>
      </c>
      <c r="H5" s="9"/>
      <c r="I5" s="5"/>
      <c r="J5" s="5"/>
      <c r="K5" s="5"/>
      <c r="L5" s="5"/>
      <c r="M5" s="5"/>
      <c r="N5" s="6">
        <v>1</v>
      </c>
      <c r="O5" s="6"/>
      <c r="P5" s="5"/>
    </row>
    <row r="6" spans="1:16" ht="28.5" customHeight="1" x14ac:dyDescent="0.2">
      <c r="A6" s="10">
        <v>12</v>
      </c>
      <c r="B6" s="125" t="s">
        <v>29</v>
      </c>
      <c r="C6" s="125"/>
      <c r="D6" s="125"/>
      <c r="E6" s="125"/>
      <c r="F6" s="9"/>
      <c r="G6" s="10" t="str">
        <f t="shared" si="0"/>
        <v/>
      </c>
      <c r="H6" s="9"/>
      <c r="I6" s="5"/>
      <c r="J6" s="5"/>
      <c r="K6" s="5"/>
      <c r="L6" s="5"/>
      <c r="M6" s="5"/>
      <c r="N6" s="6">
        <v>2</v>
      </c>
      <c r="O6" s="5"/>
      <c r="P6" s="5"/>
    </row>
    <row r="7" spans="1:16" ht="38.25" customHeight="1" x14ac:dyDescent="0.2">
      <c r="A7" s="10">
        <v>13</v>
      </c>
      <c r="B7" s="125" t="s">
        <v>81</v>
      </c>
      <c r="C7" s="125"/>
      <c r="D7" s="125"/>
      <c r="E7" s="125"/>
      <c r="F7" s="9"/>
      <c r="G7" s="10" t="str">
        <f>IF(AND(F7="ja", H7&gt;=5,F8="nein",F9="nein",F10="nein"),N7,"")</f>
        <v/>
      </c>
      <c r="H7" s="9"/>
      <c r="I7" s="5"/>
      <c r="J7" s="5"/>
      <c r="K7" s="5"/>
      <c r="L7" s="5"/>
      <c r="M7" s="5"/>
      <c r="N7" s="6">
        <v>3</v>
      </c>
      <c r="O7" s="6"/>
      <c r="P7" s="5"/>
    </row>
    <row r="8" spans="1:16" ht="21" customHeight="1" x14ac:dyDescent="0.2">
      <c r="A8" s="10">
        <v>14</v>
      </c>
      <c r="B8" s="125" t="s">
        <v>30</v>
      </c>
      <c r="C8" s="125"/>
      <c r="D8" s="125"/>
      <c r="E8" s="125"/>
      <c r="F8" s="9"/>
      <c r="G8" s="10" t="str">
        <f>IF(AND(F8="ja", H8&gt;=5,F7="nein",F9="nein",F10="nein"),N8,"")</f>
        <v/>
      </c>
      <c r="H8" s="9"/>
      <c r="I8" s="5"/>
      <c r="J8" s="5"/>
      <c r="K8" s="5"/>
      <c r="L8" s="5"/>
      <c r="M8" s="5"/>
      <c r="N8" s="6">
        <v>2</v>
      </c>
      <c r="O8" s="6"/>
      <c r="P8" s="5"/>
    </row>
    <row r="9" spans="1:16" ht="33" customHeight="1" x14ac:dyDescent="0.2">
      <c r="A9" s="10">
        <v>15</v>
      </c>
      <c r="B9" s="125" t="s">
        <v>56</v>
      </c>
      <c r="C9" s="125"/>
      <c r="D9" s="125"/>
      <c r="E9" s="125"/>
      <c r="F9" s="9"/>
      <c r="G9" s="10" t="str">
        <f>IF(AND(F9="ja", H9&gt;=5,F7="nein",F8="nein",F10="nein"),N9,"")</f>
        <v/>
      </c>
      <c r="H9" s="9"/>
      <c r="I9" s="5"/>
      <c r="J9" s="5"/>
      <c r="K9" s="5"/>
      <c r="L9" s="5"/>
      <c r="M9" s="5"/>
      <c r="N9" s="6">
        <v>4</v>
      </c>
      <c r="O9" s="6"/>
      <c r="P9" s="5"/>
    </row>
    <row r="10" spans="1:16" ht="45.75" customHeight="1" x14ac:dyDescent="0.2">
      <c r="A10" s="10">
        <v>16</v>
      </c>
      <c r="B10" s="125" t="s">
        <v>31</v>
      </c>
      <c r="C10" s="125"/>
      <c r="D10" s="125"/>
      <c r="E10" s="125"/>
      <c r="F10" s="9"/>
      <c r="G10" s="10" t="str">
        <f>IF(AND(F10="ja", H10&gt;=5,F7="nein",F8="nein",F9="nein"),N10,"")</f>
        <v/>
      </c>
      <c r="H10" s="9"/>
      <c r="I10" s="5"/>
      <c r="J10" s="5"/>
      <c r="K10" s="5"/>
      <c r="L10" s="5"/>
      <c r="M10" s="5"/>
      <c r="N10" s="6">
        <v>2</v>
      </c>
      <c r="O10" s="6"/>
      <c r="P10" s="5"/>
    </row>
    <row r="11" spans="1:16" ht="29.25" customHeight="1" x14ac:dyDescent="0.2">
      <c r="A11" s="10">
        <v>17</v>
      </c>
      <c r="B11" s="125" t="s">
        <v>65</v>
      </c>
      <c r="C11" s="125"/>
      <c r="D11" s="125"/>
      <c r="E11" s="125"/>
      <c r="F11" s="9"/>
      <c r="G11" s="10" t="str">
        <f>IF(AND(F11="ja", H11&gt;=5,F14="nein"),N11,"")</f>
        <v/>
      </c>
      <c r="H11" s="9"/>
      <c r="I11" s="5"/>
      <c r="J11" s="5"/>
      <c r="K11" s="5"/>
      <c r="L11" s="5"/>
      <c r="M11" s="5"/>
      <c r="N11" s="6">
        <v>1</v>
      </c>
      <c r="O11" s="6"/>
      <c r="P11" s="5"/>
    </row>
    <row r="12" spans="1:16" ht="24.75" customHeight="1" x14ac:dyDescent="0.2">
      <c r="A12" s="10">
        <v>18</v>
      </c>
      <c r="B12" s="125" t="s">
        <v>32</v>
      </c>
      <c r="C12" s="125"/>
      <c r="D12" s="125"/>
      <c r="E12" s="125"/>
      <c r="F12" s="9"/>
      <c r="G12" s="10" t="str">
        <f>IF(AND(F12="ja", H12&gt;=5,F14="nein"),N12,"")</f>
        <v/>
      </c>
      <c r="H12" s="9"/>
      <c r="I12" s="5"/>
      <c r="J12" s="5"/>
      <c r="K12" s="5"/>
      <c r="L12" s="5"/>
      <c r="M12" s="5"/>
      <c r="N12" s="6">
        <v>1</v>
      </c>
      <c r="O12" s="6"/>
      <c r="P12" s="5"/>
    </row>
    <row r="13" spans="1:16" ht="25.5" customHeight="1" x14ac:dyDescent="0.2">
      <c r="A13" s="10">
        <v>19</v>
      </c>
      <c r="B13" s="125" t="s">
        <v>57</v>
      </c>
      <c r="C13" s="125"/>
      <c r="D13" s="125"/>
      <c r="E13" s="125"/>
      <c r="F13" s="9"/>
      <c r="G13" s="10" t="str">
        <f>IF(AND(F13="ja", H13&gt;=5,F14="nein"),N13,"")</f>
        <v/>
      </c>
      <c r="H13" s="9"/>
      <c r="I13" s="5"/>
      <c r="J13" s="5"/>
      <c r="K13" s="5"/>
      <c r="L13" s="5"/>
      <c r="M13" s="5"/>
      <c r="N13" s="6">
        <v>2</v>
      </c>
      <c r="O13" s="6"/>
      <c r="P13" s="5"/>
    </row>
    <row r="14" spans="1:16" ht="25.5" customHeight="1" x14ac:dyDescent="0.2">
      <c r="A14" s="10">
        <v>20</v>
      </c>
      <c r="B14" s="125" t="s">
        <v>89</v>
      </c>
      <c r="C14" s="125"/>
      <c r="D14" s="125"/>
      <c r="E14" s="125"/>
      <c r="F14" s="9"/>
      <c r="G14" s="10" t="str">
        <f>IF(AND(F14="ja", H14&gt;=5,F13="nein",F12="nein",F11="nein"),N14,"")</f>
        <v/>
      </c>
      <c r="H14" s="9"/>
      <c r="I14" s="5"/>
      <c r="J14" s="5"/>
      <c r="K14" s="5"/>
      <c r="L14" s="5"/>
      <c r="M14" s="5"/>
      <c r="N14" s="6">
        <v>2</v>
      </c>
      <c r="O14" s="6"/>
      <c r="P14" s="5"/>
    </row>
    <row r="15" spans="1:16" ht="25.5" customHeight="1" x14ac:dyDescent="0.2">
      <c r="A15" s="79">
        <v>21</v>
      </c>
      <c r="B15" s="125" t="s">
        <v>111</v>
      </c>
      <c r="C15" s="125"/>
      <c r="D15" s="125"/>
      <c r="E15" s="125"/>
      <c r="F15" s="9"/>
      <c r="G15" s="10" t="str">
        <f>IF(AND(OR(Zusammenfassung!H10="Bergzone I", Zusammenfassung!H10="Bergzone II",Zusammenfassung!H10="Bergzone III",Zusammenfassung!H10="Bergzone IV"),F15="ja"),N15,"")</f>
        <v/>
      </c>
      <c r="H15" s="17"/>
      <c r="I15" s="5"/>
      <c r="J15" s="5"/>
      <c r="K15" s="5"/>
      <c r="L15" s="5"/>
      <c r="M15" s="5"/>
      <c r="N15" s="6">
        <v>5</v>
      </c>
      <c r="O15" s="6"/>
      <c r="P15" s="5"/>
    </row>
    <row r="16" spans="1:16" ht="25.5" customHeight="1" x14ac:dyDescent="0.2">
      <c r="A16" s="10">
        <v>22</v>
      </c>
      <c r="B16" s="132" t="s">
        <v>109</v>
      </c>
      <c r="C16" s="133"/>
      <c r="D16" s="133"/>
      <c r="E16" s="134"/>
      <c r="F16" s="171"/>
      <c r="G16" s="172" t="str">
        <f>IF(AND(F16="ja",H16&gt;=5),N16,"")</f>
        <v/>
      </c>
      <c r="H16" s="171"/>
      <c r="I16" s="5"/>
      <c r="J16" s="5"/>
      <c r="K16" s="5"/>
      <c r="L16" s="5"/>
      <c r="M16" s="5"/>
      <c r="N16" s="6">
        <v>1</v>
      </c>
      <c r="O16" s="6"/>
      <c r="P16" s="5"/>
    </row>
    <row r="17" spans="1:16" ht="25.5" customHeight="1" x14ac:dyDescent="0.2">
      <c r="A17" s="79"/>
      <c r="B17" s="69"/>
      <c r="C17" s="69"/>
      <c r="D17" s="69"/>
      <c r="E17" s="69"/>
      <c r="F17" s="5"/>
      <c r="G17" s="5"/>
      <c r="H17" s="5"/>
      <c r="I17" s="5"/>
      <c r="J17" s="5"/>
      <c r="K17" s="5"/>
      <c r="L17" s="5"/>
      <c r="M17" s="5"/>
      <c r="N17" s="6"/>
      <c r="O17" s="6"/>
      <c r="P17" s="5"/>
    </row>
    <row r="18" spans="1:16" ht="12.75" thickBo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2.75" thickBot="1" x14ac:dyDescent="0.25">
      <c r="A19" s="5"/>
      <c r="B19" s="4" t="s">
        <v>72</v>
      </c>
      <c r="C19" s="5"/>
      <c r="D19" s="5"/>
      <c r="E19" s="5"/>
      <c r="F19" s="5"/>
      <c r="G19" s="12">
        <f>SUM(G4:G16)</f>
        <v>0</v>
      </c>
      <c r="H19" s="5"/>
      <c r="I19" s="5"/>
      <c r="J19" s="5"/>
      <c r="K19" s="5"/>
      <c r="L19" s="5"/>
      <c r="M19" s="5"/>
      <c r="N19" s="5"/>
      <c r="O19" s="5"/>
      <c r="P19" s="5"/>
    </row>
    <row r="20" spans="1:16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x14ac:dyDescent="0.2">
      <c r="A21" s="5"/>
      <c r="B21" s="136" t="s">
        <v>71</v>
      </c>
      <c r="C21" s="136"/>
      <c r="D21" s="136"/>
      <c r="E21" s="136"/>
      <c r="F21" s="13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x14ac:dyDescent="0.2">
      <c r="A22" s="5"/>
      <c r="B22" s="136"/>
      <c r="C22" s="136"/>
      <c r="D22" s="136"/>
      <c r="E22" s="136"/>
      <c r="F22" s="136"/>
      <c r="G22" s="5"/>
      <c r="H22" s="5"/>
    </row>
    <row r="23" spans="1:16" x14ac:dyDescent="0.2">
      <c r="A23" s="5"/>
      <c r="B23" s="136"/>
      <c r="C23" s="136"/>
      <c r="D23" s="136"/>
      <c r="E23" s="136"/>
      <c r="F23" s="136"/>
      <c r="G23" s="5"/>
      <c r="H23" s="5"/>
    </row>
  </sheetData>
  <sheetProtection algorithmName="SHA-512" hashValue="qHPVeSQ7Oayml7wB0Fv7bCw5ROxO4qzxlFm1SNsqvqBpZC6Ulc2+7+vAY17Ly1lu8Sp7vJqI7jw8F34kS9x0kQ==" saltValue="xh0fX3zPigcVVLN8ETpwLQ==" spinCount="100000" sheet="1" objects="1" scenarios="1" selectLockedCells="1"/>
  <mergeCells count="16">
    <mergeCell ref="A2:G2"/>
    <mergeCell ref="B3:E3"/>
    <mergeCell ref="B21:F23"/>
    <mergeCell ref="B6:E6"/>
    <mergeCell ref="B7:E7"/>
    <mergeCell ref="B8:E8"/>
    <mergeCell ref="B9:E9"/>
    <mergeCell ref="B10:E10"/>
    <mergeCell ref="B11:E11"/>
    <mergeCell ref="B12:E12"/>
    <mergeCell ref="B13:E13"/>
    <mergeCell ref="B4:E4"/>
    <mergeCell ref="B5:E5"/>
    <mergeCell ref="B14:E14"/>
    <mergeCell ref="B15:E15"/>
    <mergeCell ref="B16:E16"/>
  </mergeCells>
  <dataValidations count="1">
    <dataValidation type="list" allowBlank="1" showInputMessage="1" showErrorMessage="1" sqref="F4:F17">
      <formula1>$O$2:$O$4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H4" sqref="H4"/>
    </sheetView>
  </sheetViews>
  <sheetFormatPr baseColWidth="10" defaultColWidth="11" defaultRowHeight="12" x14ac:dyDescent="0.2"/>
  <cols>
    <col min="1" max="1" width="4.125" style="8" customWidth="1"/>
    <col min="2" max="4" width="11" style="8"/>
    <col min="5" max="5" width="7.125" style="8" customWidth="1"/>
    <col min="6" max="7" width="8.875" style="8" customWidth="1"/>
    <col min="8" max="8" width="16.875" style="8" customWidth="1"/>
    <col min="9" max="13" width="11" style="8" hidden="1" customWidth="1"/>
    <col min="14" max="14" width="11" style="8" customWidth="1"/>
    <col min="15" max="15" width="11" style="8" hidden="1" customWidth="1"/>
    <col min="16" max="16384" width="11" style="8"/>
  </cols>
  <sheetData>
    <row r="1" spans="1:17" s="5" customFormat="1" ht="15" x14ac:dyDescent="0.25">
      <c r="A1" s="3" t="s">
        <v>66</v>
      </c>
      <c r="N1" s="6"/>
      <c r="O1" s="6"/>
    </row>
    <row r="2" spans="1:17" s="5" customFormat="1" x14ac:dyDescent="0.2">
      <c r="A2" s="135" t="s">
        <v>90</v>
      </c>
      <c r="B2" s="135"/>
      <c r="C2" s="135"/>
      <c r="D2" s="135"/>
      <c r="E2" s="135"/>
      <c r="F2" s="135"/>
      <c r="G2" s="135"/>
      <c r="N2" s="6"/>
      <c r="O2" s="6"/>
    </row>
    <row r="3" spans="1:17" x14ac:dyDescent="0.2">
      <c r="A3" s="15" t="s">
        <v>70</v>
      </c>
      <c r="B3" s="129" t="s">
        <v>69</v>
      </c>
      <c r="C3" s="130"/>
      <c r="D3" s="130"/>
      <c r="E3" s="131"/>
      <c r="F3" s="7"/>
      <c r="G3" s="15" t="s">
        <v>20</v>
      </c>
      <c r="H3" s="7" t="s">
        <v>64</v>
      </c>
      <c r="I3" s="5"/>
      <c r="J3" s="5"/>
      <c r="K3" s="5"/>
      <c r="L3" s="5"/>
      <c r="M3" s="5"/>
      <c r="N3" s="6"/>
      <c r="O3" s="6" t="s">
        <v>26</v>
      </c>
      <c r="P3" s="5"/>
      <c r="Q3" s="5"/>
    </row>
    <row r="4" spans="1:17" ht="21.75" customHeight="1" x14ac:dyDescent="0.2">
      <c r="A4" s="80">
        <v>30</v>
      </c>
      <c r="B4" s="125" t="s">
        <v>82</v>
      </c>
      <c r="C4" s="125"/>
      <c r="D4" s="125"/>
      <c r="E4" s="125"/>
      <c r="F4" s="9"/>
      <c r="G4" s="10" t="str">
        <f t="shared" ref="G4:G9" si="0">IF(AND(F4="ja", H4&gt;=5),N4,"")</f>
        <v/>
      </c>
      <c r="H4" s="9"/>
      <c r="I4" s="5"/>
      <c r="J4" s="5"/>
      <c r="K4" s="5"/>
      <c r="L4" s="5"/>
      <c r="M4" s="5"/>
      <c r="N4" s="6">
        <v>2</v>
      </c>
      <c r="O4" s="6" t="s">
        <v>27</v>
      </c>
      <c r="P4" s="5"/>
      <c r="Q4" s="5"/>
    </row>
    <row r="5" spans="1:17" ht="28.5" customHeight="1" x14ac:dyDescent="0.2">
      <c r="A5" s="80">
        <v>31</v>
      </c>
      <c r="B5" s="125" t="s">
        <v>33</v>
      </c>
      <c r="C5" s="125"/>
      <c r="D5" s="125"/>
      <c r="E5" s="125"/>
      <c r="F5" s="9"/>
      <c r="G5" s="10" t="str">
        <f>IF(AND(F5="ja", H5&gt;=5),N5,"")</f>
        <v/>
      </c>
      <c r="H5" s="9"/>
      <c r="I5" s="5"/>
      <c r="J5" s="5"/>
      <c r="K5" s="5"/>
      <c r="L5" s="5"/>
      <c r="M5" s="5"/>
      <c r="N5" s="6">
        <v>4</v>
      </c>
      <c r="O5" s="6"/>
      <c r="P5" s="5"/>
      <c r="Q5" s="5"/>
    </row>
    <row r="6" spans="1:17" ht="28.5" customHeight="1" x14ac:dyDescent="0.2">
      <c r="A6" s="80">
        <v>32</v>
      </c>
      <c r="B6" s="125" t="s">
        <v>34</v>
      </c>
      <c r="C6" s="125"/>
      <c r="D6" s="125"/>
      <c r="E6" s="125"/>
      <c r="F6" s="9"/>
      <c r="G6" s="10" t="str">
        <f>IF(AND(F6="ja", H6&gt;=5,F7="nein"),N6,"")</f>
        <v/>
      </c>
      <c r="H6" s="9"/>
      <c r="I6" s="5"/>
      <c r="J6" s="5"/>
      <c r="K6" s="5"/>
      <c r="L6" s="5"/>
      <c r="M6" s="5"/>
      <c r="N6" s="6">
        <v>2</v>
      </c>
      <c r="O6" s="13"/>
      <c r="P6" s="5"/>
      <c r="Q6" s="5"/>
    </row>
    <row r="7" spans="1:17" ht="42.75" customHeight="1" x14ac:dyDescent="0.2">
      <c r="A7" s="80">
        <v>33</v>
      </c>
      <c r="B7" s="125" t="s">
        <v>86</v>
      </c>
      <c r="C7" s="125"/>
      <c r="D7" s="125"/>
      <c r="E7" s="125"/>
      <c r="F7" s="9"/>
      <c r="G7" s="10" t="str">
        <f>IF(AND(F7="ja", H7&gt;=5,F6="nein"),N7,"")</f>
        <v/>
      </c>
      <c r="H7" s="9"/>
      <c r="I7" s="5"/>
      <c r="J7" s="5"/>
      <c r="K7" s="5"/>
      <c r="L7" s="5"/>
      <c r="M7" s="5"/>
      <c r="N7" s="6">
        <v>4</v>
      </c>
      <c r="O7" s="6"/>
      <c r="P7" s="5"/>
      <c r="Q7" s="5"/>
    </row>
    <row r="8" spans="1:17" ht="28.5" customHeight="1" x14ac:dyDescent="0.2">
      <c r="A8" s="80">
        <v>34</v>
      </c>
      <c r="B8" s="125" t="s">
        <v>58</v>
      </c>
      <c r="C8" s="125"/>
      <c r="D8" s="125"/>
      <c r="E8" s="125"/>
      <c r="F8" s="9"/>
      <c r="G8" s="10" t="str">
        <f t="shared" si="0"/>
        <v/>
      </c>
      <c r="H8" s="9"/>
      <c r="I8" s="5"/>
      <c r="J8" s="5"/>
      <c r="K8" s="5"/>
      <c r="L8" s="5"/>
      <c r="M8" s="5"/>
      <c r="N8" s="6">
        <v>1</v>
      </c>
      <c r="O8" s="6"/>
      <c r="P8" s="5"/>
      <c r="Q8" s="5"/>
    </row>
    <row r="9" spans="1:17" ht="28.5" customHeight="1" x14ac:dyDescent="0.2">
      <c r="A9" s="80">
        <v>35</v>
      </c>
      <c r="B9" s="125" t="s">
        <v>59</v>
      </c>
      <c r="C9" s="125"/>
      <c r="D9" s="125"/>
      <c r="E9" s="125"/>
      <c r="F9" s="9"/>
      <c r="G9" s="10" t="str">
        <f t="shared" si="0"/>
        <v/>
      </c>
      <c r="H9" s="9"/>
      <c r="I9" s="5"/>
      <c r="J9" s="5"/>
      <c r="K9" s="5"/>
      <c r="L9" s="5"/>
      <c r="M9" s="5"/>
      <c r="N9" s="6">
        <v>1</v>
      </c>
      <c r="O9" s="6"/>
      <c r="P9" s="5"/>
      <c r="Q9" s="5"/>
    </row>
    <row r="10" spans="1:17" ht="28.5" customHeight="1" x14ac:dyDescent="0.2">
      <c r="A10" s="80">
        <v>36</v>
      </c>
      <c r="B10" s="125" t="s">
        <v>60</v>
      </c>
      <c r="C10" s="125"/>
      <c r="D10" s="125"/>
      <c r="E10" s="125"/>
      <c r="F10" s="9"/>
      <c r="G10" s="10" t="str">
        <f>IF(AND(F10="ja", H10&gt;=5,F11="nein",F8="nein",F9="nein"),N10,"")</f>
        <v/>
      </c>
      <c r="H10" s="9"/>
      <c r="I10" s="5"/>
      <c r="J10" s="5"/>
      <c r="K10" s="5"/>
      <c r="L10" s="5"/>
      <c r="M10" s="5"/>
      <c r="N10" s="6">
        <v>4</v>
      </c>
      <c r="O10" s="6"/>
      <c r="P10" s="5"/>
      <c r="Q10" s="5"/>
    </row>
    <row r="11" spans="1:17" ht="28.5" customHeight="1" x14ac:dyDescent="0.2">
      <c r="A11" s="80">
        <v>37</v>
      </c>
      <c r="B11" s="125" t="s">
        <v>35</v>
      </c>
      <c r="C11" s="125"/>
      <c r="D11" s="125"/>
      <c r="E11" s="125"/>
      <c r="F11" s="9"/>
      <c r="G11" s="10" t="str">
        <f>IF(AND(F11="ja", H11&gt;=5,F10="nein",F8="nein",F9="nein"),N11,"")</f>
        <v/>
      </c>
      <c r="H11" s="9"/>
      <c r="I11" s="5"/>
      <c r="J11" s="5"/>
      <c r="K11" s="5"/>
      <c r="L11" s="5"/>
      <c r="M11" s="5"/>
      <c r="N11" s="6">
        <v>12</v>
      </c>
      <c r="O11" s="6"/>
      <c r="P11" s="5"/>
      <c r="Q11" s="5"/>
    </row>
    <row r="12" spans="1:17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.75" thickBot="1" x14ac:dyDescent="0.25">
      <c r="A13" s="5"/>
      <c r="B13" s="5"/>
      <c r="C13" s="5"/>
      <c r="D13" s="5"/>
      <c r="E13" s="5"/>
      <c r="F13" s="5"/>
      <c r="G13" s="5"/>
      <c r="H13" s="5"/>
    </row>
    <row r="14" spans="1:17" ht="12.75" thickBot="1" x14ac:dyDescent="0.25">
      <c r="A14" s="5"/>
      <c r="B14" s="4" t="s">
        <v>73</v>
      </c>
      <c r="C14" s="5"/>
      <c r="D14" s="5"/>
      <c r="E14" s="5"/>
      <c r="F14" s="5"/>
      <c r="G14" s="12">
        <f>SUM(G4:G11)</f>
        <v>0</v>
      </c>
      <c r="H14" s="5"/>
    </row>
    <row r="15" spans="1:17" x14ac:dyDescent="0.2">
      <c r="A15" s="5"/>
      <c r="B15" s="5"/>
      <c r="C15" s="5"/>
      <c r="D15" s="5"/>
      <c r="E15" s="5"/>
      <c r="F15" s="5"/>
      <c r="G15" s="5"/>
      <c r="H15" s="5"/>
    </row>
    <row r="16" spans="1:17" x14ac:dyDescent="0.2">
      <c r="A16" s="5"/>
      <c r="B16" s="136" t="s">
        <v>71</v>
      </c>
      <c r="C16" s="136"/>
      <c r="D16" s="136"/>
      <c r="E16" s="136"/>
      <c r="F16" s="136"/>
      <c r="G16" s="5"/>
      <c r="H16" s="5"/>
    </row>
    <row r="17" spans="1:8" x14ac:dyDescent="0.2">
      <c r="A17" s="5"/>
      <c r="B17" s="136"/>
      <c r="C17" s="136"/>
      <c r="D17" s="136"/>
      <c r="E17" s="136"/>
      <c r="F17" s="136"/>
      <c r="G17" s="5"/>
      <c r="H17" s="5"/>
    </row>
    <row r="18" spans="1:8" x14ac:dyDescent="0.2">
      <c r="A18" s="5"/>
      <c r="B18" s="136"/>
      <c r="C18" s="136"/>
      <c r="D18" s="136"/>
      <c r="E18" s="136"/>
      <c r="F18" s="136"/>
      <c r="G18" s="5"/>
      <c r="H18" s="5"/>
    </row>
  </sheetData>
  <sheetProtection algorithmName="SHA-512" hashValue="+z21S07cK7cZ8zy1TFIrEv1JKG1IwJZ28ht6/gS3MjWsFPFKkrpzQs7jasTmvmGLhHrWHTm7/sfaao5mfI52nQ==" saltValue="nhk2dY5ohAwZiupoHFx9Ag==" spinCount="100000" sheet="1" objects="1" scenarios="1" selectLockedCells="1"/>
  <mergeCells count="11">
    <mergeCell ref="A2:G2"/>
    <mergeCell ref="B3:E3"/>
    <mergeCell ref="B16:F18"/>
    <mergeCell ref="B9:E9"/>
    <mergeCell ref="B10:E10"/>
    <mergeCell ref="B11:E11"/>
    <mergeCell ref="B4:E4"/>
    <mergeCell ref="B5:E5"/>
    <mergeCell ref="B6:E6"/>
    <mergeCell ref="B7:E7"/>
    <mergeCell ref="B8:E8"/>
  </mergeCells>
  <dataValidations count="1">
    <dataValidation type="list" allowBlank="1" showInputMessage="1" showErrorMessage="1" sqref="F4:F11">
      <formula1>$O$1:$O$4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F7" sqref="F7"/>
    </sheetView>
  </sheetViews>
  <sheetFormatPr baseColWidth="10" defaultColWidth="11" defaultRowHeight="12" x14ac:dyDescent="0.2"/>
  <cols>
    <col min="1" max="1" width="5" style="8" customWidth="1"/>
    <col min="2" max="2" width="11" style="8"/>
    <col min="3" max="3" width="14.125" style="8" customWidth="1"/>
    <col min="4" max="4" width="11" style="8"/>
    <col min="5" max="5" width="1.375" style="8" customWidth="1"/>
    <col min="6" max="6" width="9" style="8" customWidth="1"/>
    <col min="7" max="7" width="8.5" style="8" customWidth="1"/>
    <col min="8" max="8" width="16.75" style="8" customWidth="1"/>
    <col min="9" max="13" width="11" style="8" hidden="1" customWidth="1"/>
    <col min="14" max="14" width="11" style="8" customWidth="1"/>
    <col min="15" max="15" width="11" style="8" hidden="1" customWidth="1"/>
    <col min="16" max="16384" width="11" style="8"/>
  </cols>
  <sheetData>
    <row r="1" spans="1:16" s="5" customFormat="1" ht="15" x14ac:dyDescent="0.25">
      <c r="A1" s="3" t="s">
        <v>67</v>
      </c>
      <c r="N1" s="6"/>
      <c r="O1" s="6"/>
    </row>
    <row r="2" spans="1:16" s="5" customFormat="1" x14ac:dyDescent="0.2">
      <c r="A2" s="135" t="s">
        <v>90</v>
      </c>
      <c r="B2" s="135"/>
      <c r="C2" s="135"/>
      <c r="D2" s="135"/>
      <c r="E2" s="135"/>
      <c r="F2" s="135"/>
      <c r="G2" s="135"/>
      <c r="N2" s="6"/>
      <c r="O2" s="6"/>
    </row>
    <row r="3" spans="1:16" x14ac:dyDescent="0.2">
      <c r="A3" s="15" t="s">
        <v>68</v>
      </c>
      <c r="B3" s="129" t="s">
        <v>69</v>
      </c>
      <c r="C3" s="130"/>
      <c r="D3" s="130"/>
      <c r="E3" s="131"/>
      <c r="F3" s="7"/>
      <c r="G3" s="15" t="s">
        <v>20</v>
      </c>
      <c r="H3" s="7" t="s">
        <v>64</v>
      </c>
      <c r="I3" s="5"/>
      <c r="J3" s="5"/>
      <c r="K3" s="5"/>
      <c r="L3" s="5"/>
      <c r="M3" s="5"/>
      <c r="N3" s="6"/>
      <c r="O3" s="6" t="s">
        <v>26</v>
      </c>
      <c r="P3" s="5"/>
    </row>
    <row r="4" spans="1:16" ht="15" customHeight="1" x14ac:dyDescent="0.2">
      <c r="A4" s="80">
        <v>40</v>
      </c>
      <c r="B4" s="125" t="s">
        <v>82</v>
      </c>
      <c r="C4" s="125"/>
      <c r="D4" s="125"/>
      <c r="E4" s="125"/>
      <c r="F4" s="9"/>
      <c r="G4" s="10" t="str">
        <f t="shared" ref="G4:G9" si="0">IF(AND(F4="ja",H4&gt;=5),N4,"")</f>
        <v/>
      </c>
      <c r="H4" s="9"/>
      <c r="I4" s="5"/>
      <c r="J4" s="5"/>
      <c r="K4" s="5"/>
      <c r="L4" s="5"/>
      <c r="M4" s="5"/>
      <c r="N4" s="6">
        <v>2</v>
      </c>
      <c r="O4" s="6" t="s">
        <v>27</v>
      </c>
      <c r="P4" s="5"/>
    </row>
    <row r="5" spans="1:16" ht="21.75" customHeight="1" x14ac:dyDescent="0.2">
      <c r="A5" s="80">
        <v>41</v>
      </c>
      <c r="B5" s="125" t="s">
        <v>36</v>
      </c>
      <c r="C5" s="125"/>
      <c r="D5" s="125"/>
      <c r="E5" s="125"/>
      <c r="F5" s="9"/>
      <c r="G5" s="10" t="str">
        <f>IF(AND(F5="ja",H5&gt;=5,F6="nein"),N5,"")</f>
        <v/>
      </c>
      <c r="H5" s="9"/>
      <c r="I5" s="5"/>
      <c r="J5" s="5"/>
      <c r="K5" s="5"/>
      <c r="L5" s="5"/>
      <c r="M5" s="5"/>
      <c r="N5" s="6">
        <v>3</v>
      </c>
      <c r="O5" s="5"/>
      <c r="P5" s="5"/>
    </row>
    <row r="6" spans="1:16" ht="21.75" customHeight="1" x14ac:dyDescent="0.2">
      <c r="A6" s="80">
        <v>42</v>
      </c>
      <c r="B6" s="125" t="s">
        <v>96</v>
      </c>
      <c r="C6" s="125"/>
      <c r="D6" s="125"/>
      <c r="E6" s="125"/>
      <c r="F6" s="9"/>
      <c r="G6" s="10" t="str">
        <f>IF(AND(F6="ja",H6&gt;=5,F5="nein"),N6,"")</f>
        <v/>
      </c>
      <c r="H6" s="9"/>
      <c r="I6" s="5"/>
      <c r="J6" s="5"/>
      <c r="K6" s="5"/>
      <c r="L6" s="5"/>
      <c r="M6" s="5"/>
      <c r="N6" s="6">
        <v>4</v>
      </c>
      <c r="O6" s="6"/>
      <c r="P6" s="5"/>
    </row>
    <row r="7" spans="1:16" ht="21.75" customHeight="1" x14ac:dyDescent="0.2">
      <c r="A7" s="80">
        <v>43</v>
      </c>
      <c r="B7" s="125" t="s">
        <v>83</v>
      </c>
      <c r="C7" s="125"/>
      <c r="D7" s="125"/>
      <c r="E7" s="125"/>
      <c r="F7" s="9"/>
      <c r="G7" s="10" t="str">
        <f>IF(AND(F7="ja",H7&gt;=5,F5="nein",F6="nein"),N7,"")</f>
        <v/>
      </c>
      <c r="H7" s="9"/>
      <c r="I7" s="5"/>
      <c r="J7" s="5"/>
      <c r="K7" s="5"/>
      <c r="L7" s="5"/>
      <c r="M7" s="5"/>
      <c r="N7" s="6">
        <v>2</v>
      </c>
      <c r="O7" s="6"/>
      <c r="P7" s="5"/>
    </row>
    <row r="8" spans="1:16" ht="21.75" customHeight="1" x14ac:dyDescent="0.2">
      <c r="A8" s="80">
        <v>44</v>
      </c>
      <c r="B8" s="125" t="s">
        <v>37</v>
      </c>
      <c r="C8" s="125"/>
      <c r="D8" s="125"/>
      <c r="E8" s="125"/>
      <c r="F8" s="9"/>
      <c r="G8" s="10" t="str">
        <f t="shared" si="0"/>
        <v/>
      </c>
      <c r="H8" s="9"/>
      <c r="I8" s="5"/>
      <c r="J8" s="5"/>
      <c r="K8" s="5"/>
      <c r="L8" s="5"/>
      <c r="M8" s="5"/>
      <c r="N8" s="6">
        <v>2</v>
      </c>
      <c r="O8" s="6"/>
      <c r="P8" s="5"/>
    </row>
    <row r="9" spans="1:16" ht="33" customHeight="1" x14ac:dyDescent="0.2">
      <c r="A9" s="80">
        <v>45</v>
      </c>
      <c r="B9" s="125" t="s">
        <v>35</v>
      </c>
      <c r="C9" s="125"/>
      <c r="D9" s="125"/>
      <c r="E9" s="125"/>
      <c r="F9" s="9"/>
      <c r="G9" s="10" t="str">
        <f t="shared" si="0"/>
        <v/>
      </c>
      <c r="H9" s="9"/>
      <c r="I9" s="5"/>
      <c r="J9" s="5"/>
      <c r="K9" s="5"/>
      <c r="L9" s="5"/>
      <c r="M9" s="5"/>
      <c r="N9" s="6">
        <v>12</v>
      </c>
      <c r="O9" s="6"/>
      <c r="P9" s="5"/>
    </row>
    <row r="10" spans="1:16" ht="12.75" thickBot="1" x14ac:dyDescent="0.25">
      <c r="A10" s="5"/>
      <c r="B10" s="5"/>
      <c r="C10" s="5"/>
      <c r="D10" s="5"/>
      <c r="E10" s="5"/>
      <c r="F10" s="11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2.75" thickBot="1" x14ac:dyDescent="0.25">
      <c r="A11" s="5"/>
      <c r="B11" s="4" t="s">
        <v>74</v>
      </c>
      <c r="C11" s="5"/>
      <c r="D11" s="5"/>
      <c r="E11" s="5"/>
      <c r="F11" s="5"/>
      <c r="G11" s="12">
        <f>SUM(G4:G9)</f>
        <v>0</v>
      </c>
      <c r="H11" s="5"/>
      <c r="I11" s="5"/>
      <c r="J11" s="5"/>
      <c r="K11" s="5"/>
      <c r="L11" s="5"/>
      <c r="M11" s="5"/>
      <c r="N11" s="5"/>
      <c r="O11" s="5"/>
      <c r="P11" s="5"/>
    </row>
    <row r="12" spans="1:16" x14ac:dyDescent="0.2">
      <c r="A12" s="5"/>
      <c r="B12" s="5"/>
      <c r="C12" s="5"/>
      <c r="D12" s="5"/>
      <c r="E12" s="5"/>
      <c r="F12" s="5"/>
      <c r="G12" s="5"/>
      <c r="H12" s="5"/>
    </row>
    <row r="13" spans="1:16" x14ac:dyDescent="0.2">
      <c r="A13" s="5"/>
      <c r="B13" s="136" t="s">
        <v>71</v>
      </c>
      <c r="C13" s="136"/>
      <c r="D13" s="136"/>
      <c r="E13" s="136"/>
      <c r="F13" s="136"/>
      <c r="G13" s="5"/>
      <c r="H13" s="5"/>
    </row>
    <row r="14" spans="1:16" x14ac:dyDescent="0.2">
      <c r="A14" s="5"/>
      <c r="B14" s="136"/>
      <c r="C14" s="136"/>
      <c r="D14" s="136"/>
      <c r="E14" s="136"/>
      <c r="F14" s="136"/>
      <c r="G14" s="5"/>
      <c r="H14" s="5"/>
    </row>
    <row r="15" spans="1:16" x14ac:dyDescent="0.2">
      <c r="A15" s="5"/>
      <c r="B15" s="136"/>
      <c r="C15" s="136"/>
      <c r="D15" s="136"/>
      <c r="E15" s="136"/>
      <c r="F15" s="136"/>
      <c r="G15" s="5"/>
      <c r="H15" s="5"/>
    </row>
    <row r="16" spans="1:16" x14ac:dyDescent="0.2">
      <c r="A16" s="5"/>
      <c r="B16" s="5"/>
      <c r="C16" s="5"/>
      <c r="D16" s="5"/>
      <c r="E16" s="5"/>
      <c r="F16" s="5"/>
      <c r="G16" s="5"/>
      <c r="H16" s="5"/>
    </row>
    <row r="20" spans="1:8" x14ac:dyDescent="0.2">
      <c r="A20" s="65"/>
      <c r="B20" s="65"/>
      <c r="C20" s="65"/>
      <c r="D20" s="65"/>
      <c r="E20" s="65"/>
      <c r="F20" s="65"/>
      <c r="G20" s="65"/>
      <c r="H20" s="65"/>
    </row>
    <row r="21" spans="1:8" x14ac:dyDescent="0.2">
      <c r="A21" s="65"/>
      <c r="B21" s="65"/>
      <c r="C21" s="65"/>
      <c r="D21" s="65"/>
      <c r="E21" s="65"/>
      <c r="F21" s="65"/>
      <c r="G21" s="65"/>
      <c r="H21" s="65"/>
    </row>
    <row r="22" spans="1:8" x14ac:dyDescent="0.2">
      <c r="A22" s="65"/>
      <c r="B22" s="65"/>
      <c r="C22" s="65"/>
      <c r="D22" s="65"/>
      <c r="E22" s="65"/>
      <c r="F22" s="65"/>
      <c r="G22" s="65"/>
      <c r="H22" s="65"/>
    </row>
  </sheetData>
  <sheetProtection algorithmName="SHA-512" hashValue="WIicnglCYpVJEMbDiQDWyp9CPXGCcrIuh3NtUAlUdnVcW7nqHSCBiC/TdFXqiwXdWyxj6gzu+BMwIVgLpLJVwg==" saltValue="Dr3fRW0JWfcFMVjp/PCcqA==" spinCount="100000" sheet="1" objects="1" scenarios="1" selectLockedCells="1"/>
  <mergeCells count="9">
    <mergeCell ref="A2:G2"/>
    <mergeCell ref="B13:F15"/>
    <mergeCell ref="B4:E4"/>
    <mergeCell ref="B5:E5"/>
    <mergeCell ref="B6:E6"/>
    <mergeCell ref="B3:E3"/>
    <mergeCell ref="B7:E7"/>
    <mergeCell ref="B8:E8"/>
    <mergeCell ref="B9:E9"/>
  </mergeCells>
  <dataValidations count="1">
    <dataValidation type="list" allowBlank="1" showInputMessage="1" showErrorMessage="1" sqref="F4:F9">
      <formula1>$O$1:$O$4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Zusammenfassung</vt:lpstr>
      <vt:lpstr>Gesamtbetriebliche Massnahmen</vt:lpstr>
      <vt:lpstr>Massnahmen Rindvieh</vt:lpstr>
      <vt:lpstr>Massnahmen Schweine</vt:lpstr>
      <vt:lpstr>Massnahmen Geflügel</vt:lpstr>
      <vt:lpstr>'Gesamtbetriebliche Massnahmen'!Druckbereich</vt:lpstr>
      <vt:lpstr>'Massnahmen Geflügel'!Druckbereich</vt:lpstr>
      <vt:lpstr>'Massnahmen Rindvieh'!Druckbereich</vt:lpstr>
      <vt:lpstr>'Massnahmen Schweine'!Druckbereich</vt:lpstr>
      <vt:lpstr>Zusammenfassung!Druckbereich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Nadine</dc:creator>
  <cp:lastModifiedBy>Brunner Nadine</cp:lastModifiedBy>
  <cp:lastPrinted>2023-06-27T07:00:24Z</cp:lastPrinted>
  <dcterms:created xsi:type="dcterms:W3CDTF">2021-11-30T07:25:39Z</dcterms:created>
  <dcterms:modified xsi:type="dcterms:W3CDTF">2023-06-27T09:04:04Z</dcterms:modified>
</cp:coreProperties>
</file>